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lient Edwin\SCH\2026\Cor\"/>
    </mc:Choice>
  </mc:AlternateContent>
  <xr:revisionPtr revIDLastSave="0" documentId="13_ncr:1_{57182911-07CD-4E37-9AB4-EBD16D97E873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Pertanyaan" sheetId="2" r:id="rId1"/>
    <sheet name="1. Selisih" sheetId="1" r:id="rId2"/>
    <sheet name="Jawaban" sheetId="6" r:id="rId3"/>
    <sheet name="2. Selisih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6" l="1"/>
  <c r="J22" i="6"/>
  <c r="J21" i="6"/>
  <c r="J20" i="6"/>
  <c r="J19" i="6"/>
  <c r="J5" i="6"/>
  <c r="J4" i="6"/>
  <c r="J3" i="6"/>
  <c r="J2" i="6"/>
  <c r="J33" i="6"/>
  <c r="J32" i="6"/>
  <c r="J31" i="6"/>
  <c r="J30" i="6"/>
  <c r="J29" i="6"/>
  <c r="D34" i="6"/>
  <c r="H26" i="6"/>
  <c r="F24" i="6"/>
  <c r="F26" i="6" s="1"/>
  <c r="D24" i="6"/>
  <c r="D26" i="6" s="1"/>
  <c r="J13" i="6"/>
  <c r="J12" i="6"/>
  <c r="J11" i="6"/>
  <c r="D14" i="6"/>
  <c r="D16" i="6" s="1"/>
  <c r="H6" i="6"/>
  <c r="H8" i="6" s="1"/>
  <c r="F6" i="6"/>
  <c r="F8" i="6" s="1"/>
  <c r="D6" i="6"/>
  <c r="D8" i="6" s="1"/>
  <c r="J34" i="6" l="1"/>
  <c r="J14" i="6"/>
  <c r="D36" i="6"/>
  <c r="J36" i="6" s="1"/>
  <c r="I19" i="1" s="1"/>
  <c r="J6" i="6"/>
  <c r="J26" i="6"/>
  <c r="E19" i="1" s="1"/>
  <c r="L19" i="1" s="1"/>
  <c r="M19" i="1" s="1"/>
  <c r="N19" i="1" s="1"/>
  <c r="J24" i="6"/>
  <c r="J16" i="6"/>
  <c r="I15" i="1" s="1"/>
  <c r="J8" i="6"/>
  <c r="E15" i="1" s="1"/>
  <c r="L15" i="1" s="1"/>
  <c r="M15" i="1" s="1"/>
  <c r="N15" i="1" s="1"/>
  <c r="K15" i="4" l="1"/>
  <c r="L15" i="4" s="1"/>
  <c r="M15" i="4" s="1"/>
  <c r="K14" i="4"/>
  <c r="L14" i="4" s="1"/>
  <c r="M14" i="4" s="1"/>
  <c r="K13" i="4"/>
  <c r="L13" i="4" s="1"/>
  <c r="M13" i="4" s="1"/>
  <c r="K12" i="4"/>
  <c r="L12" i="4" s="1"/>
  <c r="M12" i="4" s="1"/>
  <c r="K11" i="4"/>
  <c r="L11" i="4" s="1"/>
  <c r="M11" i="4" s="1"/>
  <c r="K10" i="4"/>
  <c r="L10" i="4" s="1"/>
  <c r="M10" i="4" s="1"/>
  <c r="K9" i="4"/>
  <c r="L9" i="4" s="1"/>
  <c r="M9" i="4" s="1"/>
  <c r="K8" i="4"/>
  <c r="L8" i="4" s="1"/>
  <c r="M8" i="4" s="1"/>
  <c r="K7" i="4"/>
  <c r="L7" i="4" s="1"/>
  <c r="M7" i="4" s="1"/>
  <c r="K6" i="4"/>
  <c r="L6" i="4" s="1"/>
  <c r="M6" i="4" s="1"/>
  <c r="K5" i="4"/>
  <c r="L5" i="4" s="1"/>
  <c r="M5" i="4" s="1"/>
  <c r="L17" i="1" l="1"/>
  <c r="L16" i="1"/>
  <c r="L14" i="1"/>
  <c r="L13" i="1"/>
  <c r="L12" i="1"/>
  <c r="M12" i="1" s="1"/>
  <c r="N12" i="1" s="1"/>
  <c r="L11" i="1"/>
  <c r="M11" i="1" s="1"/>
  <c r="N11" i="1" s="1"/>
  <c r="L10" i="1"/>
  <c r="M10" i="1" s="1"/>
  <c r="N10" i="1" s="1"/>
  <c r="L9" i="1"/>
  <c r="M9" i="1" s="1"/>
  <c r="N9" i="1" s="1"/>
  <c r="L8" i="1"/>
  <c r="M8" i="1" s="1"/>
  <c r="N8" i="1" s="1"/>
  <c r="L7" i="1"/>
  <c r="M7" i="1" s="1"/>
  <c r="N7" i="1" s="1"/>
  <c r="L6" i="1"/>
  <c r="M6" i="1" s="1"/>
  <c r="N6" i="1" s="1"/>
  <c r="L5" i="1"/>
  <c r="M5" i="1" s="1"/>
  <c r="N5" i="1" s="1"/>
  <c r="L4" i="1"/>
  <c r="L3" i="1"/>
  <c r="L18" i="1"/>
  <c r="M18" i="1" s="1"/>
  <c r="N18" i="1" s="1"/>
  <c r="M17" i="1"/>
  <c r="N17" i="1" s="1"/>
  <c r="M16" i="1"/>
  <c r="N16" i="1" s="1"/>
  <c r="M14" i="1"/>
  <c r="N14" i="1" s="1"/>
  <c r="M13" i="1"/>
  <c r="N13" i="1" s="1"/>
  <c r="M4" i="1"/>
  <c r="N4" i="1" s="1"/>
  <c r="M3" i="1"/>
  <c r="N3" i="1" s="1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6" i="1" s="1"/>
  <c r="A17" i="1" s="1"/>
  <c r="A18" i="1" s="1"/>
</calcChain>
</file>

<file path=xl/sharedStrings.xml><?xml version="1.0" encoding="utf-8"?>
<sst xmlns="http://schemas.openxmlformats.org/spreadsheetml/2006/main" count="379" uniqueCount="110">
  <si>
    <t>BTL</t>
  </si>
  <si>
    <t>LHP</t>
  </si>
  <si>
    <t>Nomor Dokumen</t>
  </si>
  <si>
    <t>Barang Jadi</t>
  </si>
  <si>
    <t>Bahan Baku</t>
  </si>
  <si>
    <t>KG</t>
  </si>
  <si>
    <t>GR</t>
  </si>
  <si>
    <t>Formula</t>
  </si>
  <si>
    <t>Selisih</t>
  </si>
  <si>
    <t>FORMULA</t>
  </si>
  <si>
    <t>Selisih (%)</t>
  </si>
  <si>
    <t>No</t>
  </si>
  <si>
    <t>C-BSDCW0002</t>
  </si>
  <si>
    <t>CENDRAWASIH BAKING SODA - GR</t>
  </si>
  <si>
    <t>Total Frml</t>
  </si>
  <si>
    <t>BKS</t>
  </si>
  <si>
    <t>Keterangan</t>
  </si>
  <si>
    <t>Kode</t>
  </si>
  <si>
    <t>Nama</t>
  </si>
  <si>
    <r>
      <t xml:space="preserve">Terdapat selisih atas </t>
    </r>
    <r>
      <rPr>
        <b/>
        <sz val="11"/>
        <color theme="1"/>
        <rFont val="Calibri"/>
        <family val="2"/>
        <scheme val="minor"/>
      </rPr>
      <t>Perhitungan Ulang Pemakaian Bahan dengan Formula</t>
    </r>
    <r>
      <rPr>
        <sz val="11"/>
        <color theme="1"/>
        <rFont val="Calibri"/>
        <family val="2"/>
        <charset val="1"/>
        <scheme val="minor"/>
      </rPr>
      <t xml:space="preserve"> dan </t>
    </r>
    <r>
      <rPr>
        <b/>
        <sz val="11"/>
        <color theme="1"/>
        <rFont val="Calibri"/>
        <family val="2"/>
        <scheme val="minor"/>
      </rPr>
      <t>Pemakaian Bahan Aktual sesuai LHP</t>
    </r>
  </si>
  <si>
    <t>Berikut terlampir pada sheet "1. Selisih"</t>
  </si>
  <si>
    <t>J-VACWBOT0001</t>
  </si>
  <si>
    <t>VANILLI CW @ 60 LSN</t>
  </si>
  <si>
    <t>B-VAN01ETE002</t>
  </si>
  <si>
    <t>VANILLI ETERNAL PEARL @ 25 KG</t>
  </si>
  <si>
    <t>J-SPCW100G001</t>
  </si>
  <si>
    <t>SP CW @ 72X100 GR</t>
  </si>
  <si>
    <t>POT</t>
  </si>
  <si>
    <t>B-IK-SP000003</t>
  </si>
  <si>
    <t>IKKYU RYT @ 20 KG</t>
  </si>
  <si>
    <t>LHP/C0726-0010</t>
  </si>
  <si>
    <t>C-PRNCW0401</t>
  </si>
  <si>
    <t>CENDRAWASIH PERENYAH 4 - BATCH</t>
  </si>
  <si>
    <t>BATCH</t>
  </si>
  <si>
    <t>B-CALCAR00004</t>
  </si>
  <si>
    <t>CALCIUM CARBONATE OMYA FOOD GRADE @25KG</t>
  </si>
  <si>
    <t>LHP/C0726-0225</t>
  </si>
  <si>
    <t>J-CIJOICE0001</t>
  </si>
  <si>
    <t>CITRUN JOICE @ 10X20X50 GR</t>
  </si>
  <si>
    <t>B-CITMON00003</t>
  </si>
  <si>
    <t>CITRIC ACID MONOHYDRATE RZBC @ 25 KG</t>
  </si>
  <si>
    <t>LHP/C0726-0017</t>
  </si>
  <si>
    <t>LHP/C0726-0041</t>
  </si>
  <si>
    <t>J-SPCW30GR002</t>
  </si>
  <si>
    <t>SP CW @ 50X30 GR</t>
  </si>
  <si>
    <t>LHP/C0726-0070</t>
  </si>
  <si>
    <t>LHP/C0726-0093</t>
  </si>
  <si>
    <t>LHP/C0726-0105</t>
  </si>
  <si>
    <t>B-PUAG0000002</t>
  </si>
  <si>
    <t>PURON AG (SAPP) @ 25 KG</t>
  </si>
  <si>
    <t>B-SOKUTOY0001</t>
  </si>
  <si>
    <t>SODA KUE TOKUYAMA JAPAN @ 25 KG</t>
  </si>
  <si>
    <t>B-TTPITN01001</t>
  </si>
  <si>
    <t>CAP INTAN TEPUNG TAPIOKA 50 KG - ZAK</t>
  </si>
  <si>
    <t>LHP/C0726-0116</t>
  </si>
  <si>
    <t>C-BCVFB0001</t>
  </si>
  <si>
    <t>FABIOLA BUTTER CREAM VANILLA - BATCH</t>
  </si>
  <si>
    <t>B-VAB01FLA001</t>
  </si>
  <si>
    <t>VANILLA BUTTER PASTE FLAV PAS 6098 @ 5 KG</t>
  </si>
  <si>
    <t>LHP/C0726-0222</t>
  </si>
  <si>
    <t>LHP/C0726-0088</t>
  </si>
  <si>
    <t>J-SOKUCW00001</t>
  </si>
  <si>
    <t>SODA KUE CW @ 60 LSN</t>
  </si>
  <si>
    <t>LHP/C0726-0131</t>
  </si>
  <si>
    <t>LHP/C0726-0132</t>
  </si>
  <si>
    <t>LHP/C0726-0056</t>
  </si>
  <si>
    <t>C-PSTVN0001</t>
  </si>
  <si>
    <t>CENDRAWASIH PASTA VANILLA - BATCH</t>
  </si>
  <si>
    <t>B-PRO02GLY001</t>
  </si>
  <si>
    <t>PROPYLEME GLYCOL @ 5 KG</t>
  </si>
  <si>
    <t>B-ESSFLABUT01</t>
  </si>
  <si>
    <t>FLAVOR BUTTERSCOTCH 1 @ 25 KG</t>
  </si>
  <si>
    <t>B-ESSFLAVA001</t>
  </si>
  <si>
    <t>FLAVOR VANILLA BUTTER 1 @ 25 KG</t>
  </si>
  <si>
    <t>B-ESSFLAVA002</t>
  </si>
  <si>
    <t>FLAVOR VANILLA 1 @ 25 KG</t>
  </si>
  <si>
    <t>B-ESSFLAVA003</t>
  </si>
  <si>
    <t>FLAVOR VANILLA 2 @ 25 KG</t>
  </si>
  <si>
    <t>B-AIRDM000002</t>
  </si>
  <si>
    <t>AIR DEMINERAL</t>
  </si>
  <si>
    <t>LTR</t>
  </si>
  <si>
    <t>B-BENRRC00003</t>
  </si>
  <si>
    <t>BENZOAT RRC (P) WU HAN @ 25 KG</t>
  </si>
  <si>
    <t>C-GLE01000001</t>
  </si>
  <si>
    <t>GLUCOSE SYRUP @ 25 KG</t>
  </si>
  <si>
    <t>C-PSTVN0002</t>
  </si>
  <si>
    <t>CENDRAWASIH PASTA VANILLA - GR</t>
  </si>
  <si>
    <t>LHP/C0726-0168</t>
  </si>
  <si>
    <t>J-VALPAS00001</t>
  </si>
  <si>
    <t>VANILA PASTA CW @ 28X6X30 GR</t>
  </si>
  <si>
    <t>LHP/C0726-0184</t>
  </si>
  <si>
    <t>LHP/C0726-0187</t>
  </si>
  <si>
    <t>LHP/C0726-0213</t>
  </si>
  <si>
    <t>Terdapat bahan baku yang seharusnya tidak masuk dalam produksi barang jadi C-PSTVN0001</t>
  </si>
  <si>
    <t>Bahan baku dengan kode C-PSTVN0002 biasanya dipakai dalam produksi barang jadi J-VALPAS00001</t>
  </si>
  <si>
    <t>Terlampir perbandingan pada sheet "2. Selisih"</t>
  </si>
  <si>
    <t>KRT</t>
  </si>
  <si>
    <t>LSN</t>
  </si>
  <si>
    <t>Total Botol</t>
  </si>
  <si>
    <t>Tanggal</t>
  </si>
  <si>
    <t>Grand Total</t>
  </si>
  <si>
    <t>Total Konversi</t>
  </si>
  <si>
    <t>Qty Barang Jadi</t>
  </si>
  <si>
    <t>LHP Gab</t>
  </si>
  <si>
    <t>Qty Bahan Baku</t>
  </si>
  <si>
    <t>DRUM</t>
  </si>
  <si>
    <t>Ket</t>
  </si>
  <si>
    <t>QTY</t>
  </si>
  <si>
    <t>Ini tolong kirimkan dokumen pendukungnya</t>
  </si>
  <si>
    <t>Sesuai Foto Mba Sari, cek sheet "jawaban"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</si>
</sst>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000_-;\-* #,##0.0000_-;_-* &quot;-&quot;??_-;_-@_-"/>
    <numFmt numFmtId="166" formatCode="dd\ mmm\ yyyy"/>
  </numFmts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0" fontId="2" fillId="0" borderId="0" xfId="0" applyFont="1" applyAlignment="1">
      <alignment horizontal="center"/>
    </xf>
    <xf numFmtId="43" fontId="0" fillId="0" borderId="0" xfId="1" applyFont="1"/>
    <xf numFmtId="43" fontId="0" fillId="0" borderId="1" xfId="1" applyFont="1" applyFill="1" applyBorder="1" applyAlignment="1">
      <alignment vertical="top"/>
    </xf>
    <xf numFmtId="43" fontId="0" fillId="0" borderId="1" xfId="1" applyFont="1" applyFill="1" applyBorder="1"/>
    <xf numFmtId="43" fontId="0" fillId="0" borderId="10" xfId="1" applyFont="1" applyFill="1" applyBorder="1" applyAlignment="1">
      <alignment vertical="top"/>
    </xf>
    <xf numFmtId="43" fontId="0" fillId="0" borderId="10" xfId="1" applyFont="1" applyFill="1" applyBorder="1"/>
    <xf numFmtId="43" fontId="2" fillId="2" borderId="6" xfId="1" applyFont="1" applyFill="1" applyBorder="1" applyAlignment="1">
      <alignment horizontal="center"/>
    </xf>
    <xf numFmtId="43" fontId="0" fillId="0" borderId="14" xfId="1" applyFont="1" applyFill="1" applyBorder="1"/>
    <xf numFmtId="43" fontId="0" fillId="0" borderId="15" xfId="1" applyFont="1" applyFill="1" applyBorder="1"/>
    <xf numFmtId="43" fontId="0" fillId="0" borderId="5" xfId="1" applyFont="1" applyBorder="1"/>
    <xf numFmtId="43" fontId="0" fillId="0" borderId="9" xfId="1" applyFont="1" applyBorder="1"/>
    <xf numFmtId="0" fontId="2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43" fontId="0" fillId="0" borderId="10" xfId="0" applyNumberFormat="1" applyBorder="1"/>
    <xf numFmtId="0" fontId="2" fillId="3" borderId="7" xfId="0" applyFont="1" applyFill="1" applyBorder="1" applyAlignment="1">
      <alignment horizontal="center"/>
    </xf>
    <xf numFmtId="10" fontId="0" fillId="0" borderId="11" xfId="2" applyNumberFormat="1" applyFont="1" applyBorder="1"/>
    <xf numFmtId="43" fontId="2" fillId="2" borderId="17" xfId="1" applyFont="1" applyFill="1" applyBorder="1" applyAlignment="1">
      <alignment horizontal="center"/>
    </xf>
    <xf numFmtId="43" fontId="0" fillId="0" borderId="18" xfId="1" applyFont="1" applyBorder="1" applyAlignment="1">
      <alignment vertical="top"/>
    </xf>
    <xf numFmtId="43" fontId="0" fillId="0" borderId="19" xfId="1" applyFont="1" applyBorder="1" applyAlignment="1">
      <alignment vertical="top"/>
    </xf>
    <xf numFmtId="164" fontId="0" fillId="0" borderId="9" xfId="1" applyNumberFormat="1" applyFont="1" applyBorder="1" applyAlignment="1">
      <alignment vertical="top"/>
    </xf>
    <xf numFmtId="164" fontId="0" fillId="0" borderId="5" xfId="1" applyNumberFormat="1" applyFont="1" applyBorder="1" applyAlignment="1">
      <alignment vertical="top"/>
    </xf>
    <xf numFmtId="0" fontId="2" fillId="3" borderId="17" xfId="0" applyFont="1" applyFill="1" applyBorder="1" applyAlignment="1">
      <alignment horizontal="center"/>
    </xf>
    <xf numFmtId="43" fontId="0" fillId="0" borderId="18" xfId="1" applyFont="1" applyBorder="1"/>
    <xf numFmtId="0" fontId="0" fillId="0" borderId="1" xfId="0" applyBorder="1"/>
    <xf numFmtId="165" fontId="0" fillId="4" borderId="9" xfId="1" applyNumberFormat="1" applyFont="1" applyFill="1" applyBorder="1"/>
    <xf numFmtId="9" fontId="0" fillId="0" borderId="0" xfId="2" applyFont="1"/>
    <xf numFmtId="43" fontId="2" fillId="2" borderId="7" xfId="1" applyFont="1" applyFill="1" applyBorder="1" applyAlignment="1">
      <alignment horizontal="center"/>
    </xf>
    <xf numFmtId="43" fontId="0" fillId="0" borderId="10" xfId="1" applyFont="1" applyBorder="1" applyAlignment="1">
      <alignment vertical="top"/>
    </xf>
    <xf numFmtId="43" fontId="0" fillId="0" borderId="11" xfId="1" applyFont="1" applyFill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NumberFormat="1" applyFont="1"/>
    <xf numFmtId="164" fontId="0" fillId="0" borderId="1" xfId="1" applyNumberFormat="1" applyFont="1" applyBorder="1"/>
    <xf numFmtId="14" fontId="0" fillId="0" borderId="1" xfId="0" applyNumberFormat="1" applyBorder="1"/>
    <xf numFmtId="14" fontId="0" fillId="0" borderId="22" xfId="0" applyNumberFormat="1" applyBorder="1"/>
    <xf numFmtId="164" fontId="0" fillId="0" borderId="22" xfId="1" applyNumberFormat="1" applyFont="1" applyBorder="1"/>
    <xf numFmtId="0" fontId="0" fillId="0" borderId="22" xfId="0" applyBorder="1"/>
    <xf numFmtId="14" fontId="0" fillId="0" borderId="23" xfId="0" applyNumberFormat="1" applyBorder="1"/>
    <xf numFmtId="164" fontId="0" fillId="0" borderId="23" xfId="1" applyNumberFormat="1" applyFont="1" applyBorder="1"/>
    <xf numFmtId="0" fontId="0" fillId="0" borderId="23" xfId="0" applyBorder="1"/>
    <xf numFmtId="14" fontId="0" fillId="0" borderId="24" xfId="0" applyNumberFormat="1" applyBorder="1"/>
    <xf numFmtId="164" fontId="0" fillId="0" borderId="24" xfId="1" applyNumberFormat="1" applyFont="1" applyBorder="1"/>
    <xf numFmtId="0" fontId="0" fillId="0" borderId="24" xfId="0" applyBorder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164" fontId="0" fillId="4" borderId="1" xfId="1" applyNumberFormat="1" applyFont="1" applyFill="1" applyBorder="1"/>
    <xf numFmtId="164" fontId="0" fillId="4" borderId="5" xfId="1" applyNumberFormat="1" applyFont="1" applyFill="1" applyBorder="1" applyAlignment="1">
      <alignment vertical="top"/>
    </xf>
    <xf numFmtId="43" fontId="0" fillId="4" borderId="19" xfId="1" applyFont="1" applyFill="1" applyBorder="1" applyAlignment="1">
      <alignment vertical="top"/>
    </xf>
    <xf numFmtId="43" fontId="0" fillId="4" borderId="1" xfId="1" applyFont="1" applyFill="1" applyBorder="1" applyAlignment="1">
      <alignment vertical="top"/>
    </xf>
    <xf numFmtId="43" fontId="0" fillId="4" borderId="1" xfId="1" applyFont="1" applyFill="1" applyBorder="1"/>
    <xf numFmtId="43" fontId="0" fillId="4" borderId="15" xfId="1" applyFont="1" applyFill="1" applyBorder="1"/>
    <xf numFmtId="43" fontId="0" fillId="4" borderId="5" xfId="1" applyFont="1" applyFill="1" applyBorder="1"/>
    <xf numFmtId="43" fontId="0" fillId="4" borderId="18" xfId="1" applyFont="1" applyFill="1" applyBorder="1"/>
    <xf numFmtId="43" fontId="0" fillId="4" borderId="10" xfId="0" applyNumberFormat="1" applyFill="1" applyBorder="1"/>
    <xf numFmtId="10" fontId="0" fillId="4" borderId="11" xfId="2" applyNumberFormat="1" applyFont="1" applyFill="1" applyBorder="1"/>
    <xf numFmtId="9" fontId="0" fillId="4" borderId="0" xfId="2" applyFont="1" applyFill="1"/>
    <xf numFmtId="0" fontId="0" fillId="4" borderId="0" xfId="0" applyFill="1"/>
    <xf numFmtId="14" fontId="0" fillId="0" borderId="26" xfId="0" applyNumberFormat="1" applyBorder="1"/>
    <xf numFmtId="164" fontId="0" fillId="0" borderId="26" xfId="1" applyNumberFormat="1" applyFont="1" applyBorder="1"/>
    <xf numFmtId="0" fontId="0" fillId="0" borderId="26" xfId="0" applyBorder="1"/>
    <xf numFmtId="0" fontId="0" fillId="0" borderId="15" xfId="0" applyBorder="1" applyAlignment="1">
      <alignment horizontal="center" vertical="center" wrapText="1"/>
    </xf>
    <xf numFmtId="0" fontId="0" fillId="5" borderId="0" xfId="0" applyFill="1"/>
    <xf numFmtId="164" fontId="0" fillId="5" borderId="5" xfId="1" applyNumberFormat="1" applyFont="1" applyFill="1" applyBorder="1" applyAlignment="1">
      <alignment vertical="top"/>
    </xf>
    <xf numFmtId="43" fontId="0" fillId="5" borderId="19" xfId="1" applyFont="1" applyFill="1" applyBorder="1" applyAlignment="1">
      <alignment vertical="top"/>
    </xf>
    <xf numFmtId="43" fontId="0" fillId="5" borderId="1" xfId="1" applyFont="1" applyFill="1" applyBorder="1" applyAlignment="1">
      <alignment vertical="top"/>
    </xf>
    <xf numFmtId="43" fontId="0" fillId="5" borderId="1" xfId="1" applyFont="1" applyFill="1" applyBorder="1"/>
    <xf numFmtId="43" fontId="0" fillId="5" borderId="15" xfId="1" applyFont="1" applyFill="1" applyBorder="1"/>
    <xf numFmtId="43" fontId="0" fillId="5" borderId="5" xfId="1" applyFont="1" applyFill="1" applyBorder="1"/>
    <xf numFmtId="43" fontId="0" fillId="5" borderId="18" xfId="1" applyFont="1" applyFill="1" applyBorder="1"/>
    <xf numFmtId="43" fontId="0" fillId="5" borderId="10" xfId="0" applyNumberFormat="1" applyFill="1" applyBorder="1"/>
    <xf numFmtId="10" fontId="0" fillId="5" borderId="11" xfId="2" applyNumberFormat="1" applyFont="1" applyFill="1" applyBorder="1"/>
    <xf numFmtId="9" fontId="0" fillId="5" borderId="0" xfId="2" applyFont="1" applyFill="1"/>
    <xf numFmtId="43" fontId="0" fillId="6" borderId="10" xfId="1" applyFont="1" applyFill="1" applyBorder="1" applyAlignment="1">
      <alignment vertical="top"/>
    </xf>
    <xf numFmtId="43" fontId="0" fillId="6" borderId="10" xfId="1" applyFont="1" applyFill="1" applyBorder="1"/>
    <xf numFmtId="43" fontId="0" fillId="6" borderId="14" xfId="1" applyFont="1" applyFill="1" applyBorder="1"/>
    <xf numFmtId="165" fontId="0" fillId="6" borderId="9" xfId="1" applyNumberFormat="1" applyFont="1" applyFill="1" applyBorder="1"/>
    <xf numFmtId="43" fontId="0" fillId="6" borderId="18" xfId="1" applyFont="1" applyFill="1" applyBorder="1"/>
    <xf numFmtId="43" fontId="0" fillId="6" borderId="10" xfId="0" applyNumberFormat="1" applyFill="1" applyBorder="1"/>
    <xf numFmtId="10" fontId="0" fillId="6" borderId="11" xfId="2" applyNumberFormat="1" applyFont="1" applyFill="1" applyBorder="1"/>
    <xf numFmtId="43" fontId="0" fillId="6" borderId="11" xfId="1" applyFont="1" applyFill="1" applyBorder="1"/>
    <xf numFmtId="0" fontId="2" fillId="0" borderId="1" xfId="0" applyFont="1" applyBorder="1" applyAlignment="1">
      <alignment horizontal="center"/>
    </xf>
    <xf numFmtId="43" fontId="2" fillId="2" borderId="7" xfId="1" applyFont="1" applyFill="1" applyBorder="1" applyAlignment="1">
      <alignment horizontal="center"/>
    </xf>
    <xf numFmtId="43" fontId="2" fillId="2" borderId="13" xfId="1" applyFont="1" applyFill="1" applyBorder="1" applyAlignment="1">
      <alignment horizontal="center"/>
    </xf>
    <xf numFmtId="43" fontId="2" fillId="2" borderId="2" xfId="1" applyFont="1" applyFill="1" applyBorder="1" applyAlignment="1">
      <alignment horizontal="center"/>
    </xf>
    <xf numFmtId="43" fontId="2" fillId="2" borderId="16" xfId="1" applyFont="1" applyFill="1" applyBorder="1" applyAlignment="1">
      <alignment horizontal="center"/>
    </xf>
    <xf numFmtId="43" fontId="2" fillId="2" borderId="3" xfId="1" applyFont="1" applyFill="1" applyBorder="1" applyAlignment="1">
      <alignment horizontal="center"/>
    </xf>
    <xf numFmtId="43" fontId="2" fillId="2" borderId="12" xfId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64" fontId="0" fillId="0" borderId="15" xfId="1" applyNumberFormat="1" applyFont="1" applyBorder="1" applyAlignment="1">
      <alignment horizontal="center" vertical="center" wrapText="1"/>
    </xf>
    <xf numFmtId="164" fontId="0" fillId="0" borderId="25" xfId="1" applyNumberFormat="1" applyFont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/>
    </xf>
    <xf numFmtId="43" fontId="2" fillId="2" borderId="20" xfId="1" applyFont="1" applyFill="1" applyBorder="1" applyAlignment="1">
      <alignment horizontal="center"/>
    </xf>
    <xf numFmtId="43" fontId="2" fillId="2" borderId="21" xfId="1" applyFont="1" applyFill="1" applyBorder="1" applyAlignment="1">
      <alignment horizontal="center"/>
    </xf>
  </cellXfs>
  <cellStyles count="6">
    <cellStyle name="Comma" xfId="1" builtinId="3"/>
    <cellStyle name="Comma [0] 2" xfId="3" xr:uid="{00000000-0005-0000-0000-000001000000}"/>
    <cellStyle name="Normal" xfId="0" builtinId="0"/>
    <cellStyle name="Normal 2" xfId="5" xr:uid="{00000000-0005-0000-0000-000003000000}"/>
    <cellStyle name="Percent" xfId="2" builtinId="5"/>
    <cellStyle name="Percent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/>
  </sheetViews>
  <sheetFormatPr defaultRowHeight="14.5" x14ac:dyDescent="0.35"/>
  <cols>
    <col min="1" max="1" width="4.54296875" style="31" customWidth="1"/>
    <col min="2" max="2" width="16" bestFit="1" customWidth="1"/>
    <col min="3" max="3" width="49" customWidth="1"/>
    <col min="4" max="4" width="36.7265625" bestFit="1" customWidth="1"/>
    <col min="5" max="5" width="41.1796875" bestFit="1" customWidth="1"/>
    <col min="9" max="9" width="9.7265625" bestFit="1" customWidth="1"/>
    <col min="12" max="12" width="9.54296875" bestFit="1" customWidth="1"/>
    <col min="13" max="13" width="10.26953125" bestFit="1" customWidth="1"/>
    <col min="14" max="14" width="7.7265625" bestFit="1" customWidth="1"/>
  </cols>
  <sheetData>
    <row r="1" spans="1:5" x14ac:dyDescent="0.35">
      <c r="A1" s="31" t="s">
        <v>11</v>
      </c>
      <c r="B1" t="s">
        <v>16</v>
      </c>
    </row>
    <row r="3" spans="1:5" x14ac:dyDescent="0.35">
      <c r="A3" s="31">
        <v>1</v>
      </c>
      <c r="B3" t="s">
        <v>19</v>
      </c>
    </row>
    <row r="4" spans="1:5" x14ac:dyDescent="0.35">
      <c r="B4" t="s">
        <v>20</v>
      </c>
    </row>
    <row r="6" spans="1:5" x14ac:dyDescent="0.35">
      <c r="A6" s="31">
        <v>2</v>
      </c>
      <c r="B6" t="s">
        <v>93</v>
      </c>
    </row>
    <row r="7" spans="1:5" x14ac:dyDescent="0.35">
      <c r="B7" t="s">
        <v>94</v>
      </c>
    </row>
    <row r="8" spans="1:5" x14ac:dyDescent="0.35">
      <c r="B8" s="82" t="s">
        <v>3</v>
      </c>
      <c r="C8" s="82"/>
      <c r="D8" s="82" t="s">
        <v>4</v>
      </c>
      <c r="E8" s="82"/>
    </row>
    <row r="9" spans="1:5" x14ac:dyDescent="0.35">
      <c r="B9" s="30" t="s">
        <v>17</v>
      </c>
      <c r="C9" s="30" t="s">
        <v>18</v>
      </c>
      <c r="D9" s="30" t="s">
        <v>17</v>
      </c>
      <c r="E9" s="30" t="s">
        <v>18</v>
      </c>
    </row>
    <row r="10" spans="1:5" x14ac:dyDescent="0.35">
      <c r="B10" s="24" t="s">
        <v>66</v>
      </c>
      <c r="C10" s="24" t="s">
        <v>67</v>
      </c>
      <c r="D10" s="24" t="s">
        <v>85</v>
      </c>
      <c r="E10" s="24" t="s">
        <v>86</v>
      </c>
    </row>
    <row r="11" spans="1:5" x14ac:dyDescent="0.35">
      <c r="B11" t="s">
        <v>95</v>
      </c>
    </row>
  </sheetData>
  <mergeCells count="2">
    <mergeCell ref="B8:C8"/>
    <mergeCell ref="D8:E8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"/>
  <sheetViews>
    <sheetView zoomScale="70" zoomScaleNormal="70" workbookViewId="0">
      <selection sqref="A1:J1"/>
    </sheetView>
  </sheetViews>
  <sheetFormatPr defaultRowHeight="14.5" x14ac:dyDescent="0.35"/>
  <cols>
    <col min="1" max="1" width="4.453125" style="2" bestFit="1" customWidth="1"/>
    <col min="2" max="2" width="15.453125" style="2" customWidth="1"/>
    <col min="3" max="3" width="17.26953125" style="2" bestFit="1" customWidth="1"/>
    <col min="4" max="4" width="37.54296875" style="2" bestFit="1" customWidth="1"/>
    <col min="5" max="5" width="10.54296875" style="2" bestFit="1" customWidth="1"/>
    <col min="6" max="6" width="6.453125" style="2" bestFit="1" customWidth="1"/>
    <col min="7" max="7" width="15.81640625" style="2" bestFit="1" customWidth="1"/>
    <col min="8" max="8" width="60.1796875" style="2" bestFit="1" customWidth="1"/>
    <col min="9" max="9" width="11.54296875" style="2" bestFit="1" customWidth="1"/>
    <col min="10" max="10" width="8.7265625" style="2"/>
    <col min="11" max="11" width="13.26953125" bestFit="1" customWidth="1"/>
    <col min="12" max="12" width="13.26953125" customWidth="1"/>
    <col min="13" max="14" width="12.54296875" bestFit="1" customWidth="1"/>
  </cols>
  <sheetData>
    <row r="1" spans="1:15" x14ac:dyDescent="0.35">
      <c r="A1" s="85" t="s">
        <v>1</v>
      </c>
      <c r="B1" s="86"/>
      <c r="C1" s="87"/>
      <c r="D1" s="87"/>
      <c r="E1" s="87"/>
      <c r="F1" s="87"/>
      <c r="G1" s="87"/>
      <c r="H1" s="87"/>
      <c r="I1" s="87"/>
      <c r="J1" s="88"/>
      <c r="K1" s="89" t="s">
        <v>9</v>
      </c>
      <c r="L1" s="90"/>
      <c r="M1" s="91"/>
      <c r="N1" s="92"/>
    </row>
    <row r="2" spans="1:15" s="1" customFormat="1" ht="15" thickBot="1" x14ac:dyDescent="0.4">
      <c r="A2" s="7" t="s">
        <v>11</v>
      </c>
      <c r="B2" s="17" t="s">
        <v>2</v>
      </c>
      <c r="C2" s="83" t="s">
        <v>3</v>
      </c>
      <c r="D2" s="83"/>
      <c r="E2" s="83"/>
      <c r="F2" s="83"/>
      <c r="G2" s="83" t="s">
        <v>4</v>
      </c>
      <c r="H2" s="83"/>
      <c r="I2" s="83"/>
      <c r="J2" s="84"/>
      <c r="K2" s="12" t="s">
        <v>7</v>
      </c>
      <c r="L2" s="22" t="s">
        <v>14</v>
      </c>
      <c r="M2" s="15" t="s">
        <v>8</v>
      </c>
      <c r="N2" s="13" t="s">
        <v>10</v>
      </c>
    </row>
    <row r="3" spans="1:15" x14ac:dyDescent="0.35">
      <c r="A3" s="20">
        <v>1</v>
      </c>
      <c r="B3" s="18" t="s">
        <v>30</v>
      </c>
      <c r="C3" s="5" t="s">
        <v>31</v>
      </c>
      <c r="D3" s="5" t="s">
        <v>32</v>
      </c>
      <c r="E3" s="5">
        <v>337.5</v>
      </c>
      <c r="F3" s="5" t="s">
        <v>33</v>
      </c>
      <c r="G3" s="5" t="s">
        <v>34</v>
      </c>
      <c r="H3" s="5" t="s">
        <v>35</v>
      </c>
      <c r="I3" s="6">
        <v>-37.5</v>
      </c>
      <c r="J3" s="8" t="s">
        <v>5</v>
      </c>
      <c r="K3" s="11">
        <v>11.111000000000001</v>
      </c>
      <c r="L3" s="23">
        <f t="shared" ref="L3:L17" si="0">+E3*K3</f>
        <v>3749.9625000000001</v>
      </c>
      <c r="M3" s="14">
        <f>+L3+I3</f>
        <v>3712.4625000000001</v>
      </c>
      <c r="N3" s="16">
        <f>M3/L3</f>
        <v>0.98999989999899995</v>
      </c>
      <c r="O3" s="26"/>
    </row>
    <row r="4" spans="1:15" x14ac:dyDescent="0.35">
      <c r="A4" s="21">
        <f>A3+1</f>
        <v>2</v>
      </c>
      <c r="B4" s="19" t="s">
        <v>36</v>
      </c>
      <c r="C4" s="3" t="s">
        <v>37</v>
      </c>
      <c r="D4" s="3" t="s">
        <v>38</v>
      </c>
      <c r="E4" s="3">
        <v>2960</v>
      </c>
      <c r="F4" s="3" t="s">
        <v>15</v>
      </c>
      <c r="G4" s="3" t="s">
        <v>39</v>
      </c>
      <c r="H4" s="3" t="s">
        <v>40</v>
      </c>
      <c r="I4" s="4">
        <v>-125</v>
      </c>
      <c r="J4" s="9" t="s">
        <v>5</v>
      </c>
      <c r="K4" s="10">
        <v>0.05</v>
      </c>
      <c r="L4" s="23">
        <f t="shared" si="0"/>
        <v>148</v>
      </c>
      <c r="M4" s="14">
        <f t="shared" ref="M4:M18" si="1">+L4+I4</f>
        <v>23</v>
      </c>
      <c r="N4" s="16">
        <f t="shared" ref="N4:N18" si="2">M4/L4</f>
        <v>0.1554054054054054</v>
      </c>
      <c r="O4" s="26"/>
    </row>
    <row r="5" spans="1:15" x14ac:dyDescent="0.35">
      <c r="A5" s="21">
        <f t="shared" ref="A5:A18" si="3">A4+1</f>
        <v>3</v>
      </c>
      <c r="B5" s="19" t="s">
        <v>41</v>
      </c>
      <c r="C5" s="3" t="s">
        <v>25</v>
      </c>
      <c r="D5" s="3" t="s">
        <v>26</v>
      </c>
      <c r="E5" s="3">
        <v>6802</v>
      </c>
      <c r="F5" s="3" t="s">
        <v>27</v>
      </c>
      <c r="G5" s="3" t="s">
        <v>28</v>
      </c>
      <c r="H5" s="3" t="s">
        <v>29</v>
      </c>
      <c r="I5" s="4">
        <v>-605.26</v>
      </c>
      <c r="J5" s="9" t="s">
        <v>5</v>
      </c>
      <c r="K5" s="10">
        <v>7.6600000000000001E-2</v>
      </c>
      <c r="L5" s="23">
        <f t="shared" si="0"/>
        <v>521.03319999999997</v>
      </c>
      <c r="M5" s="14">
        <f t="shared" si="1"/>
        <v>-84.226800000000026</v>
      </c>
      <c r="N5" s="16">
        <f t="shared" si="2"/>
        <v>-0.1616534224690481</v>
      </c>
      <c r="O5" s="26"/>
    </row>
    <row r="6" spans="1:15" x14ac:dyDescent="0.35">
      <c r="A6" s="21">
        <f t="shared" si="3"/>
        <v>4</v>
      </c>
      <c r="B6" s="19" t="s">
        <v>42</v>
      </c>
      <c r="C6" s="3" t="s">
        <v>43</v>
      </c>
      <c r="D6" s="3" t="s">
        <v>44</v>
      </c>
      <c r="E6" s="3">
        <v>7800</v>
      </c>
      <c r="F6" s="3" t="s">
        <v>27</v>
      </c>
      <c r="G6" s="3" t="s">
        <v>28</v>
      </c>
      <c r="H6" s="3" t="s">
        <v>29</v>
      </c>
      <c r="I6" s="4">
        <v>-195</v>
      </c>
      <c r="J6" s="9" t="s">
        <v>5</v>
      </c>
      <c r="K6" s="10">
        <v>1.54E-2</v>
      </c>
      <c r="L6" s="23">
        <f t="shared" si="0"/>
        <v>120.12</v>
      </c>
      <c r="M6" s="14">
        <f t="shared" si="1"/>
        <v>-74.88</v>
      </c>
      <c r="N6" s="16">
        <f t="shared" si="2"/>
        <v>-0.62337662337662336</v>
      </c>
      <c r="O6" s="26"/>
    </row>
    <row r="7" spans="1:15" x14ac:dyDescent="0.35">
      <c r="A7" s="21">
        <f t="shared" si="3"/>
        <v>5</v>
      </c>
      <c r="B7" s="19" t="s">
        <v>45</v>
      </c>
      <c r="C7" s="3" t="s">
        <v>43</v>
      </c>
      <c r="D7" s="3" t="s">
        <v>44</v>
      </c>
      <c r="E7" s="3">
        <v>4800</v>
      </c>
      <c r="F7" s="3" t="s">
        <v>27</v>
      </c>
      <c r="G7" s="3" t="s">
        <v>28</v>
      </c>
      <c r="H7" s="3" t="s">
        <v>29</v>
      </c>
      <c r="I7" s="4">
        <v>-120</v>
      </c>
      <c r="J7" s="9" t="s">
        <v>5</v>
      </c>
      <c r="K7" s="10">
        <v>1.54E-2</v>
      </c>
      <c r="L7" s="23">
        <f t="shared" si="0"/>
        <v>73.92</v>
      </c>
      <c r="M7" s="14">
        <f t="shared" si="1"/>
        <v>-46.08</v>
      </c>
      <c r="N7" s="16">
        <f t="shared" si="2"/>
        <v>-0.62337662337662336</v>
      </c>
      <c r="O7" s="26"/>
    </row>
    <row r="8" spans="1:15" x14ac:dyDescent="0.35">
      <c r="A8" s="21">
        <f t="shared" si="3"/>
        <v>6</v>
      </c>
      <c r="B8" s="19" t="s">
        <v>46</v>
      </c>
      <c r="C8" s="3" t="s">
        <v>43</v>
      </c>
      <c r="D8" s="3" t="s">
        <v>44</v>
      </c>
      <c r="E8" s="3">
        <v>10075</v>
      </c>
      <c r="F8" s="3" t="s">
        <v>27</v>
      </c>
      <c r="G8" s="3" t="s">
        <v>28</v>
      </c>
      <c r="H8" s="3" t="s">
        <v>29</v>
      </c>
      <c r="I8" s="4">
        <v>-185</v>
      </c>
      <c r="J8" s="9" t="s">
        <v>5</v>
      </c>
      <c r="K8" s="10">
        <v>1.54E-2</v>
      </c>
      <c r="L8" s="23">
        <f t="shared" si="0"/>
        <v>155.155</v>
      </c>
      <c r="M8" s="14">
        <f t="shared" si="1"/>
        <v>-29.844999999999999</v>
      </c>
      <c r="N8" s="16">
        <f t="shared" si="2"/>
        <v>-0.19235603106570848</v>
      </c>
      <c r="O8" s="26"/>
    </row>
    <row r="9" spans="1:15" x14ac:dyDescent="0.35">
      <c r="A9" s="21">
        <f t="shared" si="3"/>
        <v>7</v>
      </c>
      <c r="B9" s="19" t="s">
        <v>47</v>
      </c>
      <c r="C9" s="3" t="s">
        <v>25</v>
      </c>
      <c r="D9" s="3" t="s">
        <v>26</v>
      </c>
      <c r="E9" s="3">
        <v>10821</v>
      </c>
      <c r="F9" s="3" t="s">
        <v>27</v>
      </c>
      <c r="G9" s="3" t="s">
        <v>28</v>
      </c>
      <c r="H9" s="3" t="s">
        <v>29</v>
      </c>
      <c r="I9" s="4">
        <v>-980</v>
      </c>
      <c r="J9" s="9" t="s">
        <v>5</v>
      </c>
      <c r="K9" s="10">
        <v>7.6600000000000001E-2</v>
      </c>
      <c r="L9" s="23">
        <f t="shared" si="0"/>
        <v>828.8886</v>
      </c>
      <c r="M9" s="14">
        <f t="shared" si="1"/>
        <v>-151.1114</v>
      </c>
      <c r="N9" s="16">
        <f t="shared" si="2"/>
        <v>-0.18230604209057769</v>
      </c>
      <c r="O9" s="26"/>
    </row>
    <row r="10" spans="1:15" x14ac:dyDescent="0.35">
      <c r="A10" s="21">
        <f t="shared" si="3"/>
        <v>8</v>
      </c>
      <c r="B10" s="19" t="s">
        <v>30</v>
      </c>
      <c r="C10" s="3" t="s">
        <v>31</v>
      </c>
      <c r="D10" s="3" t="s">
        <v>32</v>
      </c>
      <c r="E10" s="3">
        <v>337.5</v>
      </c>
      <c r="F10" s="3" t="s">
        <v>33</v>
      </c>
      <c r="G10" s="3" t="s">
        <v>48</v>
      </c>
      <c r="H10" s="3" t="s">
        <v>49</v>
      </c>
      <c r="I10" s="4">
        <v>-150</v>
      </c>
      <c r="J10" s="9" t="s">
        <v>5</v>
      </c>
      <c r="K10" s="10">
        <v>44.444000000000003</v>
      </c>
      <c r="L10" s="23">
        <f t="shared" si="0"/>
        <v>14999.85</v>
      </c>
      <c r="M10" s="14">
        <f t="shared" si="1"/>
        <v>14849.85</v>
      </c>
      <c r="N10" s="16">
        <f t="shared" si="2"/>
        <v>0.98999989999899995</v>
      </c>
      <c r="O10" s="26"/>
    </row>
    <row r="11" spans="1:15" x14ac:dyDescent="0.35">
      <c r="A11" s="21">
        <f t="shared" si="3"/>
        <v>9</v>
      </c>
      <c r="B11" s="19" t="s">
        <v>30</v>
      </c>
      <c r="C11" s="3" t="s">
        <v>31</v>
      </c>
      <c r="D11" s="3" t="s">
        <v>32</v>
      </c>
      <c r="E11" s="3">
        <v>337.5</v>
      </c>
      <c r="F11" s="3" t="s">
        <v>33</v>
      </c>
      <c r="G11" s="3" t="s">
        <v>50</v>
      </c>
      <c r="H11" s="3" t="s">
        <v>51</v>
      </c>
      <c r="I11" s="4">
        <v>-75</v>
      </c>
      <c r="J11" s="9" t="s">
        <v>5</v>
      </c>
      <c r="K11" s="10">
        <v>22.22</v>
      </c>
      <c r="L11" s="23">
        <f t="shared" si="0"/>
        <v>7499.25</v>
      </c>
      <c r="M11" s="14">
        <f t="shared" si="1"/>
        <v>7424.25</v>
      </c>
      <c r="N11" s="16">
        <f t="shared" si="2"/>
        <v>0.98999899989998996</v>
      </c>
      <c r="O11" s="26"/>
    </row>
    <row r="12" spans="1:15" x14ac:dyDescent="0.35">
      <c r="A12" s="21">
        <f t="shared" si="3"/>
        <v>10</v>
      </c>
      <c r="B12" s="19" t="s">
        <v>30</v>
      </c>
      <c r="C12" s="3" t="s">
        <v>31</v>
      </c>
      <c r="D12" s="3" t="s">
        <v>32</v>
      </c>
      <c r="E12" s="3">
        <v>337.5</v>
      </c>
      <c r="F12" s="3" t="s">
        <v>33</v>
      </c>
      <c r="G12" s="3" t="s">
        <v>52</v>
      </c>
      <c r="H12" s="3" t="s">
        <v>53</v>
      </c>
      <c r="I12" s="4">
        <v>-75</v>
      </c>
      <c r="J12" s="9" t="s">
        <v>5</v>
      </c>
      <c r="K12" s="10">
        <v>22.222000000000001</v>
      </c>
      <c r="L12" s="23">
        <f t="shared" si="0"/>
        <v>7499.9250000000002</v>
      </c>
      <c r="M12" s="14">
        <f t="shared" si="1"/>
        <v>7424.9250000000002</v>
      </c>
      <c r="N12" s="16">
        <f t="shared" si="2"/>
        <v>0.98999989999899995</v>
      </c>
      <c r="O12" s="26"/>
    </row>
    <row r="13" spans="1:15" x14ac:dyDescent="0.35">
      <c r="A13" s="21">
        <f t="shared" si="3"/>
        <v>11</v>
      </c>
      <c r="B13" s="19" t="s">
        <v>54</v>
      </c>
      <c r="C13" s="3" t="s">
        <v>55</v>
      </c>
      <c r="D13" s="3" t="s">
        <v>56</v>
      </c>
      <c r="E13" s="3">
        <v>8.2799999999999994</v>
      </c>
      <c r="F13" s="3" t="s">
        <v>33</v>
      </c>
      <c r="G13" s="3" t="s">
        <v>57</v>
      </c>
      <c r="H13" s="3" t="s">
        <v>58</v>
      </c>
      <c r="I13" s="4">
        <v>-720</v>
      </c>
      <c r="J13" s="9" t="s">
        <v>6</v>
      </c>
      <c r="K13" s="10">
        <v>75</v>
      </c>
      <c r="L13" s="23">
        <f t="shared" si="0"/>
        <v>621</v>
      </c>
      <c r="M13" s="14">
        <f t="shared" si="1"/>
        <v>-99</v>
      </c>
      <c r="N13" s="16">
        <f t="shared" si="2"/>
        <v>-0.15942028985507245</v>
      </c>
      <c r="O13" s="26"/>
    </row>
    <row r="14" spans="1:15" s="63" customFormat="1" x14ac:dyDescent="0.35">
      <c r="A14" s="64">
        <f t="shared" si="3"/>
        <v>12</v>
      </c>
      <c r="B14" s="65" t="s">
        <v>59</v>
      </c>
      <c r="C14" s="66" t="s">
        <v>21</v>
      </c>
      <c r="D14" s="66" t="s">
        <v>22</v>
      </c>
      <c r="E14" s="66">
        <v>6108</v>
      </c>
      <c r="F14" s="66" t="s">
        <v>0</v>
      </c>
      <c r="G14" s="66" t="s">
        <v>23</v>
      </c>
      <c r="H14" s="66" t="s">
        <v>24</v>
      </c>
      <c r="I14" s="67">
        <v>-50</v>
      </c>
      <c r="J14" s="68" t="s">
        <v>5</v>
      </c>
      <c r="K14" s="69">
        <v>6.8999999999999999E-3</v>
      </c>
      <c r="L14" s="70">
        <f t="shared" si="0"/>
        <v>42.145200000000003</v>
      </c>
      <c r="M14" s="71">
        <f t="shared" si="1"/>
        <v>-7.8547999999999973</v>
      </c>
      <c r="N14" s="72">
        <f t="shared" si="2"/>
        <v>-0.18637472357468934</v>
      </c>
      <c r="O14" s="73"/>
    </row>
    <row r="15" spans="1:15" s="58" customFormat="1" x14ac:dyDescent="0.35">
      <c r="A15" s="48"/>
      <c r="B15" s="49" t="s">
        <v>103</v>
      </c>
      <c r="C15" s="50" t="s">
        <v>21</v>
      </c>
      <c r="D15" s="50" t="s">
        <v>22</v>
      </c>
      <c r="E15" s="50">
        <f>Jawaban!J8</f>
        <v>18544</v>
      </c>
      <c r="F15" s="50" t="s">
        <v>0</v>
      </c>
      <c r="G15" s="50" t="s">
        <v>23</v>
      </c>
      <c r="H15" s="50" t="s">
        <v>24</v>
      </c>
      <c r="I15" s="51">
        <f>-Jawaban!$J$16</f>
        <v>-150</v>
      </c>
      <c r="J15" s="52" t="s">
        <v>5</v>
      </c>
      <c r="K15" s="53">
        <v>6.8999999999999999E-3</v>
      </c>
      <c r="L15" s="54">
        <f t="shared" ref="L15" si="4">+E15*K15</f>
        <v>127.95359999999999</v>
      </c>
      <c r="M15" s="55">
        <f t="shared" ref="M15" si="5">+L15+I15</f>
        <v>-22.046400000000006</v>
      </c>
      <c r="N15" s="56">
        <f t="shared" ref="N15" si="6">M15/L15</f>
        <v>-0.1722999587350415</v>
      </c>
      <c r="O15" s="57" t="s">
        <v>109</v>
      </c>
    </row>
    <row r="16" spans="1:15" x14ac:dyDescent="0.35">
      <c r="A16" s="21">
        <f>A14+1</f>
        <v>13</v>
      </c>
      <c r="B16" s="19" t="s">
        <v>60</v>
      </c>
      <c r="C16" s="3" t="s">
        <v>61</v>
      </c>
      <c r="D16" s="3" t="s">
        <v>62</v>
      </c>
      <c r="E16" s="3">
        <v>2304</v>
      </c>
      <c r="F16" s="3" t="s">
        <v>0</v>
      </c>
      <c r="G16" s="3" t="s">
        <v>12</v>
      </c>
      <c r="H16" s="3" t="s">
        <v>13</v>
      </c>
      <c r="I16" s="4">
        <v>-50000</v>
      </c>
      <c r="J16" s="9" t="s">
        <v>6</v>
      </c>
      <c r="K16" s="10">
        <v>25</v>
      </c>
      <c r="L16" s="23">
        <f t="shared" si="0"/>
        <v>57600</v>
      </c>
      <c r="M16" s="14">
        <f t="shared" si="1"/>
        <v>7600</v>
      </c>
      <c r="N16" s="16">
        <f t="shared" si="2"/>
        <v>0.13194444444444445</v>
      </c>
      <c r="O16" s="26" t="s">
        <v>108</v>
      </c>
    </row>
    <row r="17" spans="1:15" x14ac:dyDescent="0.35">
      <c r="A17" s="21">
        <f t="shared" si="3"/>
        <v>14</v>
      </c>
      <c r="B17" s="19" t="s">
        <v>63</v>
      </c>
      <c r="C17" s="3" t="s">
        <v>61</v>
      </c>
      <c r="D17" s="3" t="s">
        <v>62</v>
      </c>
      <c r="E17" s="3">
        <v>9000</v>
      </c>
      <c r="F17" s="3" t="s">
        <v>0</v>
      </c>
      <c r="G17" s="3" t="s">
        <v>12</v>
      </c>
      <c r="H17" s="3" t="s">
        <v>13</v>
      </c>
      <c r="I17" s="4">
        <v>-200000</v>
      </c>
      <c r="J17" s="9" t="s">
        <v>6</v>
      </c>
      <c r="K17" s="10">
        <v>25</v>
      </c>
      <c r="L17" s="23">
        <f t="shared" si="0"/>
        <v>225000</v>
      </c>
      <c r="M17" s="14">
        <f t="shared" si="1"/>
        <v>25000</v>
      </c>
      <c r="N17" s="16">
        <f t="shared" si="2"/>
        <v>0.1111111111111111</v>
      </c>
      <c r="O17" s="26" t="s">
        <v>108</v>
      </c>
    </row>
    <row r="18" spans="1:15" s="63" customFormat="1" x14ac:dyDescent="0.35">
      <c r="A18" s="64">
        <f t="shared" si="3"/>
        <v>15</v>
      </c>
      <c r="B18" s="65" t="s">
        <v>64</v>
      </c>
      <c r="C18" s="66" t="s">
        <v>61</v>
      </c>
      <c r="D18" s="66" t="s">
        <v>62</v>
      </c>
      <c r="E18" s="66">
        <v>8976</v>
      </c>
      <c r="F18" s="66" t="s">
        <v>0</v>
      </c>
      <c r="G18" s="66" t="s">
        <v>12</v>
      </c>
      <c r="H18" s="66" t="s">
        <v>13</v>
      </c>
      <c r="I18" s="67">
        <v>-200000</v>
      </c>
      <c r="J18" s="68" t="s">
        <v>6</v>
      </c>
      <c r="K18" s="69">
        <v>25</v>
      </c>
      <c r="L18" s="70">
        <f t="shared" ref="L18" si="7">+E18*K18</f>
        <v>224400</v>
      </c>
      <c r="M18" s="71">
        <f t="shared" si="1"/>
        <v>24400</v>
      </c>
      <c r="N18" s="72">
        <f t="shared" si="2"/>
        <v>0.10873440285204991</v>
      </c>
      <c r="O18" s="73"/>
    </row>
    <row r="19" spans="1:15" s="58" customFormat="1" x14ac:dyDescent="0.35">
      <c r="A19" s="48"/>
      <c r="B19" s="49" t="s">
        <v>103</v>
      </c>
      <c r="C19" s="50" t="s">
        <v>61</v>
      </c>
      <c r="D19" s="50" t="s">
        <v>62</v>
      </c>
      <c r="E19" s="50">
        <f>Jawaban!J26</f>
        <v>40224</v>
      </c>
      <c r="F19" s="50" t="s">
        <v>0</v>
      </c>
      <c r="G19" s="50" t="s">
        <v>12</v>
      </c>
      <c r="H19" s="50" t="s">
        <v>13</v>
      </c>
      <c r="I19" s="51">
        <f>-Jawaban!J36</f>
        <v>-900000</v>
      </c>
      <c r="J19" s="52" t="s">
        <v>6</v>
      </c>
      <c r="K19" s="53">
        <v>25</v>
      </c>
      <c r="L19" s="54">
        <f t="shared" ref="L19" si="8">+E19*K19</f>
        <v>1005600</v>
      </c>
      <c r="M19" s="55">
        <f t="shared" ref="M19" si="9">+L19+I19</f>
        <v>105600</v>
      </c>
      <c r="N19" s="56">
        <f t="shared" ref="N19" si="10">M19/L19</f>
        <v>0.10501193317422435</v>
      </c>
      <c r="O19" s="57" t="s">
        <v>109</v>
      </c>
    </row>
  </sheetData>
  <mergeCells count="4">
    <mergeCell ref="C2:F2"/>
    <mergeCell ref="G2:J2"/>
    <mergeCell ref="A1:J1"/>
    <mergeCell ref="K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6"/>
  <sheetViews>
    <sheetView zoomScale="70" zoomScaleNormal="70" workbookViewId="0"/>
  </sheetViews>
  <sheetFormatPr defaultRowHeight="14.5" x14ac:dyDescent="0.35"/>
  <cols>
    <col min="2" max="2" width="11.81640625" bestFit="1" customWidth="1"/>
    <col min="3" max="3" width="11.81640625" customWidth="1"/>
    <col min="4" max="4" width="10.7265625" style="32" customWidth="1"/>
    <col min="5" max="5" width="10.7265625" customWidth="1"/>
    <col min="6" max="6" width="10.7265625" style="32" customWidth="1"/>
    <col min="7" max="7" width="10.7265625" customWidth="1"/>
    <col min="8" max="8" width="10.7265625" style="32" customWidth="1"/>
    <col min="9" max="9" width="10.7265625" customWidth="1"/>
    <col min="10" max="10" width="10.7265625" style="32" customWidth="1"/>
  </cols>
  <sheetData>
    <row r="1" spans="1:11" s="44" customFormat="1" ht="29" x14ac:dyDescent="0.35">
      <c r="A1" s="44" t="s">
        <v>11</v>
      </c>
      <c r="B1" s="45" t="s">
        <v>99</v>
      </c>
      <c r="C1" s="62" t="s">
        <v>1</v>
      </c>
      <c r="D1" s="93" t="s">
        <v>102</v>
      </c>
      <c r="E1" s="94"/>
      <c r="F1" s="94"/>
      <c r="G1" s="94"/>
      <c r="H1" s="94"/>
      <c r="I1" s="94"/>
      <c r="J1" s="46" t="s">
        <v>101</v>
      </c>
      <c r="K1" s="46" t="s">
        <v>106</v>
      </c>
    </row>
    <row r="2" spans="1:11" x14ac:dyDescent="0.35">
      <c r="A2" s="63">
        <v>12</v>
      </c>
      <c r="B2" s="35">
        <v>46217</v>
      </c>
      <c r="C2" s="37">
        <v>222</v>
      </c>
      <c r="D2" s="36">
        <v>8</v>
      </c>
      <c r="E2" s="37" t="s">
        <v>96</v>
      </c>
      <c r="F2" s="36">
        <v>29</v>
      </c>
      <c r="G2" s="37" t="s">
        <v>97</v>
      </c>
      <c r="H2" s="36"/>
      <c r="I2" s="37" t="s">
        <v>0</v>
      </c>
      <c r="J2" s="36">
        <f>(D2*60*12)+(F2*12)+H2</f>
        <v>6108</v>
      </c>
      <c r="K2" s="36" t="s">
        <v>0</v>
      </c>
    </row>
    <row r="3" spans="1:11" x14ac:dyDescent="0.35">
      <c r="B3" s="38">
        <v>46219</v>
      </c>
      <c r="C3" s="40">
        <v>281</v>
      </c>
      <c r="D3" s="39">
        <v>12</v>
      </c>
      <c r="E3" s="40" t="s">
        <v>96</v>
      </c>
      <c r="F3" s="39"/>
      <c r="G3" s="40" t="s">
        <v>97</v>
      </c>
      <c r="H3" s="39"/>
      <c r="I3" s="40" t="s">
        <v>0</v>
      </c>
      <c r="J3" s="39">
        <f>(D3*60*12)+(F3*12)+H3</f>
        <v>8640</v>
      </c>
      <c r="K3" s="39" t="s">
        <v>0</v>
      </c>
    </row>
    <row r="4" spans="1:11" x14ac:dyDescent="0.35">
      <c r="B4" s="38">
        <v>46219</v>
      </c>
      <c r="C4" s="40">
        <v>281</v>
      </c>
      <c r="D4" s="39">
        <v>1</v>
      </c>
      <c r="E4" s="40" t="s">
        <v>96</v>
      </c>
      <c r="F4" s="39">
        <v>7</v>
      </c>
      <c r="G4" s="40" t="s">
        <v>97</v>
      </c>
      <c r="H4" s="39">
        <v>6</v>
      </c>
      <c r="I4" s="40" t="s">
        <v>0</v>
      </c>
      <c r="J4" s="39">
        <f>(D4*60*12)+(F4*12)+H4</f>
        <v>810</v>
      </c>
      <c r="K4" s="39" t="s">
        <v>0</v>
      </c>
    </row>
    <row r="5" spans="1:11" x14ac:dyDescent="0.35">
      <c r="B5" s="41">
        <v>46220</v>
      </c>
      <c r="C5" s="43">
        <v>305</v>
      </c>
      <c r="D5" s="42">
        <v>4</v>
      </c>
      <c r="E5" s="43" t="s">
        <v>96</v>
      </c>
      <c r="F5" s="42">
        <v>8</v>
      </c>
      <c r="G5" s="43" t="s">
        <v>97</v>
      </c>
      <c r="H5" s="42">
        <v>10</v>
      </c>
      <c r="I5" s="43" t="s">
        <v>0</v>
      </c>
      <c r="J5" s="42">
        <f>(D5*60*12)+(F5*12)+H5</f>
        <v>2986</v>
      </c>
      <c r="K5" s="42" t="s">
        <v>0</v>
      </c>
    </row>
    <row r="6" spans="1:11" x14ac:dyDescent="0.35">
      <c r="B6" s="34" t="s">
        <v>100</v>
      </c>
      <c r="C6" s="24"/>
      <c r="D6" s="33">
        <f>SUM(D2:D5)</f>
        <v>25</v>
      </c>
      <c r="E6" s="24" t="s">
        <v>96</v>
      </c>
      <c r="F6" s="33">
        <f>SUM(F2:F5)</f>
        <v>44</v>
      </c>
      <c r="G6" s="24" t="s">
        <v>97</v>
      </c>
      <c r="H6" s="33">
        <f>SUM(H2:H5)</f>
        <v>16</v>
      </c>
      <c r="I6" s="24" t="s">
        <v>0</v>
      </c>
      <c r="J6" s="33">
        <f>SUM(J2:J5)</f>
        <v>18544</v>
      </c>
      <c r="K6" s="33" t="s">
        <v>0</v>
      </c>
    </row>
    <row r="7" spans="1:11" ht="5.15" customHeight="1" x14ac:dyDescent="0.35">
      <c r="B7" s="34"/>
      <c r="C7" s="24"/>
      <c r="D7" s="33"/>
      <c r="E7" s="24"/>
      <c r="F7" s="33"/>
      <c r="G7" s="24"/>
      <c r="H7" s="33"/>
      <c r="I7" s="24"/>
      <c r="J7" s="33"/>
      <c r="K7" s="33"/>
    </row>
    <row r="8" spans="1:11" x14ac:dyDescent="0.35">
      <c r="B8" s="24" t="s">
        <v>98</v>
      </c>
      <c r="C8" s="24"/>
      <c r="D8" s="33">
        <f>D6*12*60</f>
        <v>18000</v>
      </c>
      <c r="E8" s="24"/>
      <c r="F8" s="33">
        <f>F6*12</f>
        <v>528</v>
      </c>
      <c r="G8" s="24"/>
      <c r="H8" s="33">
        <f>H6</f>
        <v>16</v>
      </c>
      <c r="I8" s="24"/>
      <c r="J8" s="47">
        <f>SUM(D8:I8)</f>
        <v>18544</v>
      </c>
      <c r="K8" s="47" t="s">
        <v>0</v>
      </c>
    </row>
    <row r="10" spans="1:11" ht="29" x14ac:dyDescent="0.35">
      <c r="B10" s="45" t="s">
        <v>99</v>
      </c>
      <c r="C10" s="62"/>
      <c r="D10" s="93" t="s">
        <v>104</v>
      </c>
      <c r="E10" s="94"/>
      <c r="F10" s="94"/>
      <c r="G10" s="94"/>
      <c r="H10" s="94"/>
      <c r="I10" s="94"/>
      <c r="J10" s="46" t="s">
        <v>101</v>
      </c>
      <c r="K10" s="46"/>
    </row>
    <row r="11" spans="1:11" x14ac:dyDescent="0.35">
      <c r="B11" s="35"/>
      <c r="C11" s="37"/>
      <c r="D11" s="36">
        <v>2</v>
      </c>
      <c r="E11" s="37" t="s">
        <v>105</v>
      </c>
      <c r="F11" s="36"/>
      <c r="G11" s="37"/>
      <c r="H11" s="36"/>
      <c r="I11" s="37"/>
      <c r="J11" s="36">
        <f>D11*25</f>
        <v>50</v>
      </c>
      <c r="K11" s="36" t="s">
        <v>5</v>
      </c>
    </row>
    <row r="12" spans="1:11" x14ac:dyDescent="0.35">
      <c r="B12" s="38"/>
      <c r="C12" s="40"/>
      <c r="D12" s="39">
        <v>3</v>
      </c>
      <c r="E12" s="40" t="s">
        <v>105</v>
      </c>
      <c r="F12" s="39"/>
      <c r="G12" s="40"/>
      <c r="H12" s="39"/>
      <c r="I12" s="40"/>
      <c r="J12" s="39">
        <f t="shared" ref="J12:J13" si="0">D12*25</f>
        <v>75</v>
      </c>
      <c r="K12" s="39" t="s">
        <v>5</v>
      </c>
    </row>
    <row r="13" spans="1:11" x14ac:dyDescent="0.35">
      <c r="B13" s="38"/>
      <c r="C13" s="40"/>
      <c r="D13" s="39">
        <v>1</v>
      </c>
      <c r="E13" s="40" t="s">
        <v>105</v>
      </c>
      <c r="F13" s="39"/>
      <c r="G13" s="40"/>
      <c r="H13" s="39"/>
      <c r="I13" s="40"/>
      <c r="J13" s="39">
        <f t="shared" si="0"/>
        <v>25</v>
      </c>
      <c r="K13" s="39" t="s">
        <v>5</v>
      </c>
    </row>
    <row r="14" spans="1:11" x14ac:dyDescent="0.35">
      <c r="B14" s="34" t="s">
        <v>100</v>
      </c>
      <c r="C14" s="24"/>
      <c r="D14" s="33">
        <f>SUM(D11:D13)</f>
        <v>6</v>
      </c>
      <c r="E14" s="24" t="s">
        <v>96</v>
      </c>
      <c r="F14" s="33"/>
      <c r="G14" s="24"/>
      <c r="H14" s="33"/>
      <c r="I14" s="24"/>
      <c r="J14" s="33">
        <f>SUM(J11:J13)</f>
        <v>150</v>
      </c>
      <c r="K14" s="33" t="s">
        <v>5</v>
      </c>
    </row>
    <row r="15" spans="1:11" ht="5.15" customHeight="1" x14ac:dyDescent="0.35">
      <c r="B15" s="34"/>
      <c r="C15" s="24"/>
      <c r="D15" s="33"/>
      <c r="E15" s="24"/>
      <c r="F15" s="33"/>
      <c r="G15" s="24"/>
      <c r="H15" s="33"/>
      <c r="I15" s="24"/>
      <c r="J15" s="33"/>
      <c r="K15" s="33"/>
    </row>
    <row r="16" spans="1:11" x14ac:dyDescent="0.35">
      <c r="B16" s="24" t="s">
        <v>98</v>
      </c>
      <c r="C16" s="24"/>
      <c r="D16" s="33">
        <f>D14*25</f>
        <v>150</v>
      </c>
      <c r="E16" s="24"/>
      <c r="F16" s="33"/>
      <c r="G16" s="24"/>
      <c r="H16" s="33"/>
      <c r="I16" s="24"/>
      <c r="J16" s="47">
        <f>SUM(D16:I16)</f>
        <v>150</v>
      </c>
      <c r="K16" s="47" t="s">
        <v>5</v>
      </c>
    </row>
    <row r="18" spans="1:11" ht="29" x14ac:dyDescent="0.35">
      <c r="A18" s="63">
        <v>15</v>
      </c>
      <c r="B18" s="45" t="s">
        <v>99</v>
      </c>
      <c r="C18" s="62" t="s">
        <v>1</v>
      </c>
      <c r="D18" s="93" t="s">
        <v>102</v>
      </c>
      <c r="E18" s="94"/>
      <c r="F18" s="94"/>
      <c r="G18" s="94"/>
      <c r="H18" s="94"/>
      <c r="I18" s="94"/>
      <c r="J18" s="46" t="s">
        <v>101</v>
      </c>
      <c r="K18" s="46" t="s">
        <v>106</v>
      </c>
    </row>
    <row r="19" spans="1:11" x14ac:dyDescent="0.35">
      <c r="B19" s="35">
        <v>46209</v>
      </c>
      <c r="C19" s="37">
        <v>89</v>
      </c>
      <c r="D19" s="36">
        <v>13</v>
      </c>
      <c r="E19" s="37" t="s">
        <v>96</v>
      </c>
      <c r="F19" s="36">
        <v>51</v>
      </c>
      <c r="G19" s="37" t="s">
        <v>97</v>
      </c>
      <c r="H19" s="36"/>
      <c r="I19" s="37"/>
      <c r="J19" s="36">
        <f t="shared" ref="J19:J23" si="1">(D19*60*12)+(F19*12)+H19</f>
        <v>9972</v>
      </c>
      <c r="K19" s="36" t="s">
        <v>0</v>
      </c>
    </row>
    <row r="20" spans="1:11" x14ac:dyDescent="0.35">
      <c r="B20" s="38">
        <v>46209</v>
      </c>
      <c r="C20" s="40">
        <v>88</v>
      </c>
      <c r="D20" s="39">
        <v>3</v>
      </c>
      <c r="E20" s="40" t="s">
        <v>96</v>
      </c>
      <c r="F20" s="39">
        <v>12</v>
      </c>
      <c r="G20" s="40" t="s">
        <v>97</v>
      </c>
      <c r="H20" s="39"/>
      <c r="I20" s="40"/>
      <c r="J20" s="39">
        <f t="shared" si="1"/>
        <v>2304</v>
      </c>
      <c r="K20" s="39" t="s">
        <v>0</v>
      </c>
    </row>
    <row r="21" spans="1:11" x14ac:dyDescent="0.35">
      <c r="B21" s="38">
        <v>46210</v>
      </c>
      <c r="C21" s="40">
        <v>108</v>
      </c>
      <c r="D21" s="39">
        <v>13</v>
      </c>
      <c r="E21" s="40" t="s">
        <v>96</v>
      </c>
      <c r="F21" s="39">
        <v>51</v>
      </c>
      <c r="G21" s="40" t="s">
        <v>97</v>
      </c>
      <c r="H21" s="39"/>
      <c r="I21" s="40"/>
      <c r="J21" s="39">
        <f t="shared" si="1"/>
        <v>9972</v>
      </c>
      <c r="K21" s="39" t="s">
        <v>0</v>
      </c>
    </row>
    <row r="22" spans="1:11" x14ac:dyDescent="0.35">
      <c r="B22" s="59">
        <v>46211</v>
      </c>
      <c r="C22" s="61">
        <v>132</v>
      </c>
      <c r="D22" s="60">
        <v>12</v>
      </c>
      <c r="E22" s="61" t="s">
        <v>96</v>
      </c>
      <c r="F22" s="60">
        <v>28</v>
      </c>
      <c r="G22" s="61" t="s">
        <v>97</v>
      </c>
      <c r="H22" s="60"/>
      <c r="I22" s="61"/>
      <c r="J22" s="60">
        <f t="shared" si="1"/>
        <v>8976</v>
      </c>
      <c r="K22" s="60" t="s">
        <v>0</v>
      </c>
    </row>
    <row r="23" spans="1:11" x14ac:dyDescent="0.35">
      <c r="B23" s="41">
        <v>46211</v>
      </c>
      <c r="C23" s="43">
        <v>131</v>
      </c>
      <c r="D23" s="42">
        <v>12</v>
      </c>
      <c r="E23" s="43" t="s">
        <v>96</v>
      </c>
      <c r="F23" s="42">
        <v>30</v>
      </c>
      <c r="G23" s="43" t="s">
        <v>97</v>
      </c>
      <c r="H23" s="42"/>
      <c r="I23" s="43"/>
      <c r="J23" s="42">
        <f t="shared" si="1"/>
        <v>9000</v>
      </c>
      <c r="K23" s="42" t="s">
        <v>0</v>
      </c>
    </row>
    <row r="24" spans="1:11" x14ac:dyDescent="0.35">
      <c r="B24" s="34" t="s">
        <v>100</v>
      </c>
      <c r="C24" s="24"/>
      <c r="D24" s="33">
        <f>SUM(D19:D23)</f>
        <v>53</v>
      </c>
      <c r="E24" s="24" t="s">
        <v>96</v>
      </c>
      <c r="F24" s="33">
        <f>SUM(F19:F23)</f>
        <v>172</v>
      </c>
      <c r="G24" s="24" t="s">
        <v>97</v>
      </c>
      <c r="H24" s="33"/>
      <c r="I24" s="24"/>
      <c r="J24" s="33">
        <f>SUM(J19:J23)</f>
        <v>40224</v>
      </c>
      <c r="K24" s="33" t="s">
        <v>0</v>
      </c>
    </row>
    <row r="25" spans="1:11" x14ac:dyDescent="0.35">
      <c r="B25" s="34"/>
      <c r="C25" s="24"/>
      <c r="D25" s="33"/>
      <c r="E25" s="24"/>
      <c r="F25" s="33"/>
      <c r="G25" s="24"/>
      <c r="H25" s="33"/>
      <c r="I25" s="24"/>
      <c r="J25" s="33"/>
      <c r="K25" s="33"/>
    </row>
    <row r="26" spans="1:11" x14ac:dyDescent="0.35">
      <c r="B26" s="24" t="s">
        <v>98</v>
      </c>
      <c r="C26" s="24"/>
      <c r="D26" s="33">
        <f>D24*12*60</f>
        <v>38160</v>
      </c>
      <c r="E26" s="24"/>
      <c r="F26" s="33">
        <f>F24*12</f>
        <v>2064</v>
      </c>
      <c r="G26" s="24"/>
      <c r="H26" s="33">
        <f>H24</f>
        <v>0</v>
      </c>
      <c r="I26" s="24"/>
      <c r="J26" s="47">
        <f>SUM(D26:I26)</f>
        <v>40224</v>
      </c>
      <c r="K26" s="47" t="s">
        <v>0</v>
      </c>
    </row>
    <row r="28" spans="1:11" ht="29" x14ac:dyDescent="0.35">
      <c r="B28" s="45" t="s">
        <v>99</v>
      </c>
      <c r="C28" s="62"/>
      <c r="D28" s="93" t="s">
        <v>104</v>
      </c>
      <c r="E28" s="94"/>
      <c r="F28" s="94"/>
      <c r="G28" s="94"/>
      <c r="H28" s="94"/>
      <c r="I28" s="94"/>
      <c r="J28" s="46" t="s">
        <v>101</v>
      </c>
      <c r="K28" s="46"/>
    </row>
    <row r="29" spans="1:11" x14ac:dyDescent="0.35">
      <c r="B29" s="35"/>
      <c r="C29" s="37"/>
      <c r="D29" s="36">
        <v>9</v>
      </c>
      <c r="E29" s="37" t="s">
        <v>107</v>
      </c>
      <c r="F29" s="36"/>
      <c r="G29" s="37"/>
      <c r="H29" s="36"/>
      <c r="I29" s="37"/>
      <c r="J29" s="36">
        <f>D29*25000</f>
        <v>225000</v>
      </c>
      <c r="K29" s="36" t="s">
        <v>6</v>
      </c>
    </row>
    <row r="30" spans="1:11" x14ac:dyDescent="0.35">
      <c r="B30" s="38"/>
      <c r="C30" s="40"/>
      <c r="D30" s="39">
        <v>2</v>
      </c>
      <c r="E30" s="40" t="s">
        <v>107</v>
      </c>
      <c r="F30" s="39"/>
      <c r="G30" s="40"/>
      <c r="H30" s="39"/>
      <c r="I30" s="40"/>
      <c r="J30" s="39">
        <f t="shared" ref="J30:J33" si="2">D30*25000</f>
        <v>50000</v>
      </c>
      <c r="K30" s="39" t="s">
        <v>6</v>
      </c>
    </row>
    <row r="31" spans="1:11" x14ac:dyDescent="0.35">
      <c r="B31" s="38"/>
      <c r="C31" s="40"/>
      <c r="D31" s="39">
        <v>9</v>
      </c>
      <c r="E31" s="40" t="s">
        <v>107</v>
      </c>
      <c r="F31" s="39"/>
      <c r="G31" s="40"/>
      <c r="H31" s="39"/>
      <c r="I31" s="40"/>
      <c r="J31" s="39">
        <f t="shared" si="2"/>
        <v>225000</v>
      </c>
      <c r="K31" s="39" t="s">
        <v>6</v>
      </c>
    </row>
    <row r="32" spans="1:11" x14ac:dyDescent="0.35">
      <c r="B32" s="38"/>
      <c r="C32" s="40"/>
      <c r="D32" s="39">
        <v>8</v>
      </c>
      <c r="E32" s="40" t="s">
        <v>107</v>
      </c>
      <c r="F32" s="39"/>
      <c r="G32" s="40"/>
      <c r="H32" s="39"/>
      <c r="I32" s="40"/>
      <c r="J32" s="39">
        <f t="shared" si="2"/>
        <v>200000</v>
      </c>
      <c r="K32" s="39" t="s">
        <v>6</v>
      </c>
    </row>
    <row r="33" spans="2:11" x14ac:dyDescent="0.35">
      <c r="B33" s="38"/>
      <c r="C33" s="40"/>
      <c r="D33" s="39">
        <v>8</v>
      </c>
      <c r="E33" s="40" t="s">
        <v>107</v>
      </c>
      <c r="F33" s="39"/>
      <c r="G33" s="40"/>
      <c r="H33" s="39"/>
      <c r="I33" s="40"/>
      <c r="J33" s="39">
        <f t="shared" si="2"/>
        <v>200000</v>
      </c>
      <c r="K33" s="39" t="s">
        <v>6</v>
      </c>
    </row>
    <row r="34" spans="2:11" x14ac:dyDescent="0.35">
      <c r="B34" s="34" t="s">
        <v>100</v>
      </c>
      <c r="C34" s="24"/>
      <c r="D34" s="33">
        <f>SUM(D29:D33)</f>
        <v>36</v>
      </c>
      <c r="E34" s="24" t="s">
        <v>107</v>
      </c>
      <c r="F34" s="33"/>
      <c r="G34" s="24"/>
      <c r="H34" s="33"/>
      <c r="I34" s="24"/>
      <c r="J34" s="33">
        <f>SUM(J29:J33)</f>
        <v>900000</v>
      </c>
      <c r="K34" s="33" t="s">
        <v>6</v>
      </c>
    </row>
    <row r="35" spans="2:11" x14ac:dyDescent="0.35">
      <c r="B35" s="34"/>
      <c r="C35" s="24"/>
      <c r="D35" s="33"/>
      <c r="E35" s="24"/>
      <c r="F35" s="33"/>
      <c r="G35" s="24"/>
      <c r="H35" s="33"/>
      <c r="I35" s="24"/>
      <c r="J35" s="33"/>
      <c r="K35" s="33"/>
    </row>
    <row r="36" spans="2:11" x14ac:dyDescent="0.35">
      <c r="B36" s="24" t="s">
        <v>98</v>
      </c>
      <c r="C36" s="24"/>
      <c r="D36" s="33">
        <f>D34*25000</f>
        <v>900000</v>
      </c>
      <c r="E36" s="24"/>
      <c r="F36" s="33"/>
      <c r="G36" s="24"/>
      <c r="H36" s="33"/>
      <c r="I36" s="24"/>
      <c r="J36" s="47">
        <f>SUM(D36:I36)</f>
        <v>900000</v>
      </c>
      <c r="K36" s="47" t="s">
        <v>6</v>
      </c>
    </row>
  </sheetData>
  <mergeCells count="4">
    <mergeCell ref="D18:I18"/>
    <mergeCell ref="D28:I28"/>
    <mergeCell ref="D1:I1"/>
    <mergeCell ref="D10:I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3"/>
  <sheetViews>
    <sheetView zoomScale="70" zoomScaleNormal="70" workbookViewId="0">
      <selection sqref="A1:I1"/>
    </sheetView>
  </sheetViews>
  <sheetFormatPr defaultRowHeight="14.5" x14ac:dyDescent="0.35"/>
  <cols>
    <col min="1" max="1" width="17.81640625" bestFit="1" customWidth="1"/>
    <col min="2" max="2" width="12.7265625" bestFit="1" customWidth="1"/>
    <col min="3" max="3" width="36.7265625" bestFit="1" customWidth="1"/>
    <col min="4" max="4" width="9.54296875" bestFit="1" customWidth="1"/>
    <col min="5" max="5" width="8.26953125" bestFit="1" customWidth="1"/>
    <col min="6" max="6" width="15.81640625" bestFit="1" customWidth="1"/>
    <col min="7" max="7" width="41.26953125" bestFit="1" customWidth="1"/>
    <col min="8" max="8" width="10.54296875" bestFit="1" customWidth="1"/>
    <col min="9" max="9" width="8.26953125" bestFit="1" customWidth="1"/>
    <col min="10" max="10" width="11.54296875" bestFit="1" customWidth="1"/>
    <col min="11" max="12" width="10.54296875" bestFit="1" customWidth="1"/>
    <col min="13" max="13" width="10.26953125" bestFit="1" customWidth="1"/>
  </cols>
  <sheetData>
    <row r="1" spans="1:13" x14ac:dyDescent="0.35">
      <c r="A1" s="87" t="s">
        <v>1</v>
      </c>
      <c r="B1" s="86"/>
      <c r="C1" s="87"/>
      <c r="D1" s="87"/>
      <c r="E1" s="87"/>
      <c r="F1" s="87"/>
      <c r="G1" s="87"/>
      <c r="H1" s="87"/>
      <c r="I1" s="95"/>
      <c r="J1" s="89" t="s">
        <v>9</v>
      </c>
      <c r="K1" s="90"/>
      <c r="L1" s="91"/>
      <c r="M1" s="92"/>
    </row>
    <row r="2" spans="1:13" ht="15" thickBot="1" x14ac:dyDescent="0.4">
      <c r="A2" s="27" t="s">
        <v>2</v>
      </c>
      <c r="B2" s="83" t="s">
        <v>3</v>
      </c>
      <c r="C2" s="83"/>
      <c r="D2" s="83"/>
      <c r="E2" s="83"/>
      <c r="F2" s="84" t="s">
        <v>4</v>
      </c>
      <c r="G2" s="96"/>
      <c r="H2" s="96"/>
      <c r="I2" s="97"/>
      <c r="J2" s="12" t="s">
        <v>7</v>
      </c>
      <c r="K2" s="22" t="s">
        <v>14</v>
      </c>
      <c r="L2" s="15" t="s">
        <v>8</v>
      </c>
      <c r="M2" s="13" t="s">
        <v>10</v>
      </c>
    </row>
    <row r="3" spans="1:13" x14ac:dyDescent="0.35">
      <c r="A3" s="28" t="s">
        <v>65</v>
      </c>
      <c r="B3" s="5" t="s">
        <v>66</v>
      </c>
      <c r="C3" s="5" t="s">
        <v>67</v>
      </c>
      <c r="D3" s="5">
        <v>1.06</v>
      </c>
      <c r="E3" s="5" t="s">
        <v>33</v>
      </c>
      <c r="F3" s="5">
        <v>46088</v>
      </c>
      <c r="G3" s="5" t="s">
        <v>65</v>
      </c>
      <c r="H3" s="6"/>
      <c r="I3" s="29"/>
      <c r="J3" s="25"/>
      <c r="K3" s="23"/>
      <c r="L3" s="14"/>
      <c r="M3" s="16"/>
    </row>
    <row r="4" spans="1:13" x14ac:dyDescent="0.35">
      <c r="A4" s="28" t="s">
        <v>65</v>
      </c>
      <c r="B4" s="5" t="s">
        <v>66</v>
      </c>
      <c r="C4" s="5" t="s">
        <v>67</v>
      </c>
      <c r="D4" s="5">
        <v>1.06</v>
      </c>
      <c r="E4" s="5" t="s">
        <v>33</v>
      </c>
      <c r="F4" s="5" t="s">
        <v>66</v>
      </c>
      <c r="G4" s="5" t="s">
        <v>67</v>
      </c>
      <c r="H4" s="6">
        <v>1.06</v>
      </c>
      <c r="I4" s="29" t="s">
        <v>33</v>
      </c>
      <c r="J4" s="25"/>
      <c r="K4" s="23"/>
      <c r="L4" s="14"/>
      <c r="M4" s="16"/>
    </row>
    <row r="5" spans="1:13" x14ac:dyDescent="0.35">
      <c r="A5" s="28" t="s">
        <v>65</v>
      </c>
      <c r="B5" s="5" t="s">
        <v>66</v>
      </c>
      <c r="C5" s="5" t="s">
        <v>67</v>
      </c>
      <c r="D5" s="5">
        <v>1.06</v>
      </c>
      <c r="E5" s="5" t="s">
        <v>33</v>
      </c>
      <c r="F5" s="5" t="s">
        <v>68</v>
      </c>
      <c r="G5" s="5" t="s">
        <v>69</v>
      </c>
      <c r="H5" s="6">
        <v>-477.21</v>
      </c>
      <c r="I5" s="29" t="s">
        <v>6</v>
      </c>
      <c r="J5" s="25">
        <v>450</v>
      </c>
      <c r="K5" s="23">
        <f t="shared" ref="K5:K15" si="0">D5*J5</f>
        <v>477</v>
      </c>
      <c r="L5" s="14">
        <f t="shared" ref="L5:L15" si="1">H5+K5</f>
        <v>-0.20999999999997954</v>
      </c>
      <c r="M5" s="16">
        <f t="shared" ref="M5:M15" si="2">L5/K5</f>
        <v>-4.4025157232700112E-4</v>
      </c>
    </row>
    <row r="6" spans="1:13" x14ac:dyDescent="0.35">
      <c r="A6" s="28" t="s">
        <v>65</v>
      </c>
      <c r="B6" s="5" t="s">
        <v>66</v>
      </c>
      <c r="C6" s="5" t="s">
        <v>67</v>
      </c>
      <c r="D6" s="5">
        <v>1.06</v>
      </c>
      <c r="E6" s="5" t="s">
        <v>33</v>
      </c>
      <c r="F6" s="5" t="s">
        <v>39</v>
      </c>
      <c r="G6" s="5" t="s">
        <v>40</v>
      </c>
      <c r="H6" s="6">
        <v>-0.21</v>
      </c>
      <c r="I6" s="29" t="s">
        <v>5</v>
      </c>
      <c r="J6" s="25">
        <v>0.2</v>
      </c>
      <c r="K6" s="23">
        <f t="shared" si="0"/>
        <v>0.21200000000000002</v>
      </c>
      <c r="L6" s="14">
        <f t="shared" si="1"/>
        <v>2.0000000000000295E-3</v>
      </c>
      <c r="M6" s="16">
        <f t="shared" si="2"/>
        <v>9.4339622641510818E-3</v>
      </c>
    </row>
    <row r="7" spans="1:13" x14ac:dyDescent="0.35">
      <c r="A7" s="28" t="s">
        <v>65</v>
      </c>
      <c r="B7" s="5" t="s">
        <v>66</v>
      </c>
      <c r="C7" s="5" t="s">
        <v>67</v>
      </c>
      <c r="D7" s="5">
        <v>1.06</v>
      </c>
      <c r="E7" s="5" t="s">
        <v>33</v>
      </c>
      <c r="F7" s="5" t="s">
        <v>70</v>
      </c>
      <c r="G7" s="5" t="s">
        <v>71</v>
      </c>
      <c r="H7" s="6">
        <v>-4091.6</v>
      </c>
      <c r="I7" s="29" t="s">
        <v>6</v>
      </c>
      <c r="J7" s="25">
        <v>3860</v>
      </c>
      <c r="K7" s="23">
        <f t="shared" si="0"/>
        <v>4091.6000000000004</v>
      </c>
      <c r="L7" s="14">
        <f t="shared" si="1"/>
        <v>0</v>
      </c>
      <c r="M7" s="16">
        <f t="shared" si="2"/>
        <v>0</v>
      </c>
    </row>
    <row r="8" spans="1:13" x14ac:dyDescent="0.35">
      <c r="A8" s="28" t="s">
        <v>65</v>
      </c>
      <c r="B8" s="5" t="s">
        <v>66</v>
      </c>
      <c r="C8" s="5" t="s">
        <v>67</v>
      </c>
      <c r="D8" s="5">
        <v>1.06</v>
      </c>
      <c r="E8" s="5" t="s">
        <v>33</v>
      </c>
      <c r="F8" s="5" t="s">
        <v>72</v>
      </c>
      <c r="G8" s="5" t="s">
        <v>73</v>
      </c>
      <c r="H8" s="6">
        <v>-2936.2</v>
      </c>
      <c r="I8" s="29" t="s">
        <v>6</v>
      </c>
      <c r="J8" s="25">
        <v>2770</v>
      </c>
      <c r="K8" s="23">
        <f t="shared" si="0"/>
        <v>2936.2000000000003</v>
      </c>
      <c r="L8" s="14">
        <f t="shared" si="1"/>
        <v>0</v>
      </c>
      <c r="M8" s="16">
        <f t="shared" si="2"/>
        <v>0</v>
      </c>
    </row>
    <row r="9" spans="1:13" x14ac:dyDescent="0.35">
      <c r="A9" s="28" t="s">
        <v>65</v>
      </c>
      <c r="B9" s="5" t="s">
        <v>66</v>
      </c>
      <c r="C9" s="5" t="s">
        <v>67</v>
      </c>
      <c r="D9" s="5">
        <v>1.06</v>
      </c>
      <c r="E9" s="5" t="s">
        <v>33</v>
      </c>
      <c r="F9" s="5" t="s">
        <v>74</v>
      </c>
      <c r="G9" s="5" t="s">
        <v>75</v>
      </c>
      <c r="H9" s="6">
        <v>-2872.6</v>
      </c>
      <c r="I9" s="29" t="s">
        <v>6</v>
      </c>
      <c r="J9" s="25">
        <v>2710</v>
      </c>
      <c r="K9" s="23">
        <f t="shared" si="0"/>
        <v>2872.6000000000004</v>
      </c>
      <c r="L9" s="14">
        <f t="shared" si="1"/>
        <v>0</v>
      </c>
      <c r="M9" s="16">
        <f t="shared" si="2"/>
        <v>0</v>
      </c>
    </row>
    <row r="10" spans="1:13" x14ac:dyDescent="0.35">
      <c r="A10" s="28" t="s">
        <v>65</v>
      </c>
      <c r="B10" s="5" t="s">
        <v>66</v>
      </c>
      <c r="C10" s="5" t="s">
        <v>67</v>
      </c>
      <c r="D10" s="5">
        <v>1.06</v>
      </c>
      <c r="E10" s="5" t="s">
        <v>33</v>
      </c>
      <c r="F10" s="5" t="s">
        <v>76</v>
      </c>
      <c r="G10" s="5" t="s">
        <v>77</v>
      </c>
      <c r="H10" s="6">
        <v>-1229.5999999999999</v>
      </c>
      <c r="I10" s="29" t="s">
        <v>6</v>
      </c>
      <c r="J10" s="25">
        <v>1160</v>
      </c>
      <c r="K10" s="23">
        <f t="shared" si="0"/>
        <v>1229.6000000000001</v>
      </c>
      <c r="L10" s="14">
        <f t="shared" si="1"/>
        <v>0</v>
      </c>
      <c r="M10" s="16">
        <f t="shared" si="2"/>
        <v>0</v>
      </c>
    </row>
    <row r="11" spans="1:13" x14ac:dyDescent="0.35">
      <c r="A11" s="28" t="s">
        <v>65</v>
      </c>
      <c r="B11" s="5" t="s">
        <v>66</v>
      </c>
      <c r="C11" s="5" t="s">
        <v>67</v>
      </c>
      <c r="D11" s="5">
        <v>1.06</v>
      </c>
      <c r="E11" s="5" t="s">
        <v>33</v>
      </c>
      <c r="F11" s="5" t="s">
        <v>78</v>
      </c>
      <c r="G11" s="5" t="s">
        <v>79</v>
      </c>
      <c r="H11" s="6">
        <v>-15.28</v>
      </c>
      <c r="I11" s="29" t="s">
        <v>80</v>
      </c>
      <c r="J11" s="25">
        <v>14.4198</v>
      </c>
      <c r="K11" s="23">
        <f t="shared" si="0"/>
        <v>15.284988000000002</v>
      </c>
      <c r="L11" s="14">
        <f t="shared" si="1"/>
        <v>4.988000000002657E-3</v>
      </c>
      <c r="M11" s="16">
        <f t="shared" si="2"/>
        <v>3.2633326241424961E-4</v>
      </c>
    </row>
    <row r="12" spans="1:13" x14ac:dyDescent="0.35">
      <c r="A12" s="28" t="s">
        <v>65</v>
      </c>
      <c r="B12" s="5" t="s">
        <v>66</v>
      </c>
      <c r="C12" s="5" t="s">
        <v>67</v>
      </c>
      <c r="D12" s="5">
        <v>1.06</v>
      </c>
      <c r="E12" s="5" t="s">
        <v>33</v>
      </c>
      <c r="F12" s="5" t="s">
        <v>81</v>
      </c>
      <c r="G12" s="5" t="s">
        <v>82</v>
      </c>
      <c r="H12" s="6">
        <v>-0.11</v>
      </c>
      <c r="I12" s="29" t="s">
        <v>5</v>
      </c>
      <c r="J12" s="25">
        <v>0.1</v>
      </c>
      <c r="K12" s="23">
        <f t="shared" si="0"/>
        <v>0.10600000000000001</v>
      </c>
      <c r="L12" s="14">
        <f t="shared" si="1"/>
        <v>-3.9999999999999897E-3</v>
      </c>
      <c r="M12" s="16">
        <f t="shared" si="2"/>
        <v>-3.7735849056603675E-2</v>
      </c>
    </row>
    <row r="13" spans="1:13" x14ac:dyDescent="0.35">
      <c r="A13" s="28" t="s">
        <v>65</v>
      </c>
      <c r="B13" s="5" t="s">
        <v>66</v>
      </c>
      <c r="C13" s="5" t="s">
        <v>67</v>
      </c>
      <c r="D13" s="5">
        <v>1.06</v>
      </c>
      <c r="E13" s="5" t="s">
        <v>33</v>
      </c>
      <c r="F13" s="5" t="s">
        <v>23</v>
      </c>
      <c r="G13" s="5" t="s">
        <v>24</v>
      </c>
      <c r="H13" s="6">
        <v>-0.05</v>
      </c>
      <c r="I13" s="29" t="s">
        <v>5</v>
      </c>
      <c r="J13" s="25">
        <v>0.05</v>
      </c>
      <c r="K13" s="23">
        <f t="shared" si="0"/>
        <v>5.3000000000000005E-2</v>
      </c>
      <c r="L13" s="14">
        <f t="shared" si="1"/>
        <v>3.0000000000000027E-3</v>
      </c>
      <c r="M13" s="16">
        <f t="shared" si="2"/>
        <v>5.6603773584905703E-2</v>
      </c>
    </row>
    <row r="14" spans="1:13" x14ac:dyDescent="0.35">
      <c r="A14" s="28" t="s">
        <v>65</v>
      </c>
      <c r="B14" s="5" t="s">
        <v>66</v>
      </c>
      <c r="C14" s="5" t="s">
        <v>67</v>
      </c>
      <c r="D14" s="5">
        <v>1.06</v>
      </c>
      <c r="E14" s="5" t="s">
        <v>33</v>
      </c>
      <c r="F14" s="5" t="s">
        <v>83</v>
      </c>
      <c r="G14" s="5" t="s">
        <v>84</v>
      </c>
      <c r="H14" s="6">
        <v>-78.739999999999995</v>
      </c>
      <c r="I14" s="29" t="s">
        <v>5</v>
      </c>
      <c r="J14" s="25">
        <v>74.28</v>
      </c>
      <c r="K14" s="23">
        <f t="shared" si="0"/>
        <v>78.736800000000002</v>
      </c>
      <c r="L14" s="14">
        <f t="shared" si="1"/>
        <v>-3.1999999999925421E-3</v>
      </c>
      <c r="M14" s="16">
        <f t="shared" si="2"/>
        <v>-4.0641732963398844E-5</v>
      </c>
    </row>
    <row r="15" spans="1:13" x14ac:dyDescent="0.35">
      <c r="A15" s="74" t="s">
        <v>65</v>
      </c>
      <c r="B15" s="74" t="s">
        <v>66</v>
      </c>
      <c r="C15" s="74" t="s">
        <v>67</v>
      </c>
      <c r="D15" s="74">
        <v>1.06</v>
      </c>
      <c r="E15" s="74" t="s">
        <v>33</v>
      </c>
      <c r="F15" s="74" t="s">
        <v>85</v>
      </c>
      <c r="G15" s="74" t="s">
        <v>86</v>
      </c>
      <c r="H15" s="75">
        <v>-46000</v>
      </c>
      <c r="I15" s="81" t="s">
        <v>6</v>
      </c>
      <c r="J15" s="77">
        <v>0</v>
      </c>
      <c r="K15" s="78">
        <f t="shared" si="0"/>
        <v>0</v>
      </c>
      <c r="L15" s="79">
        <f t="shared" si="1"/>
        <v>-46000</v>
      </c>
      <c r="M15" s="80" t="e">
        <f t="shared" si="2"/>
        <v>#DIV/0!</v>
      </c>
    </row>
    <row r="16" spans="1:13" ht="15" thickBot="1" x14ac:dyDescent="0.4"/>
    <row r="17" spans="1:13" x14ac:dyDescent="0.35">
      <c r="A17" s="87" t="s">
        <v>1</v>
      </c>
      <c r="B17" s="86"/>
      <c r="C17" s="87"/>
      <c r="D17" s="87"/>
      <c r="E17" s="87"/>
      <c r="F17" s="87"/>
      <c r="G17" s="87"/>
      <c r="H17" s="87"/>
      <c r="I17" s="95"/>
      <c r="J17" s="89" t="s">
        <v>9</v>
      </c>
      <c r="K17" s="90"/>
      <c r="L17" s="91"/>
      <c r="M17" s="92"/>
    </row>
    <row r="18" spans="1:13" ht="15" thickBot="1" x14ac:dyDescent="0.4">
      <c r="A18" s="27" t="s">
        <v>2</v>
      </c>
      <c r="B18" s="83" t="s">
        <v>3</v>
      </c>
      <c r="C18" s="83"/>
      <c r="D18" s="83"/>
      <c r="E18" s="83"/>
      <c r="F18" s="84" t="s">
        <v>4</v>
      </c>
      <c r="G18" s="96"/>
      <c r="H18" s="96"/>
      <c r="I18" s="97"/>
      <c r="J18" s="12" t="s">
        <v>7</v>
      </c>
      <c r="K18" s="22" t="s">
        <v>14</v>
      </c>
      <c r="L18" s="15" t="s">
        <v>8</v>
      </c>
      <c r="M18" s="13" t="s">
        <v>10</v>
      </c>
    </row>
    <row r="19" spans="1:13" x14ac:dyDescent="0.35">
      <c r="A19" s="74" t="s">
        <v>65</v>
      </c>
      <c r="B19" s="74" t="s">
        <v>66</v>
      </c>
      <c r="C19" s="74" t="s">
        <v>67</v>
      </c>
      <c r="D19" s="74">
        <v>1.06</v>
      </c>
      <c r="E19" s="74" t="s">
        <v>33</v>
      </c>
      <c r="F19" s="74" t="s">
        <v>85</v>
      </c>
      <c r="G19" s="74" t="s">
        <v>86</v>
      </c>
      <c r="H19" s="75">
        <v>-46000</v>
      </c>
      <c r="I19" s="76" t="s">
        <v>6</v>
      </c>
      <c r="J19" s="77">
        <v>0</v>
      </c>
      <c r="K19" s="78">
        <v>0</v>
      </c>
      <c r="L19" s="79">
        <v>-46000</v>
      </c>
      <c r="M19" s="80" t="e">
        <v>#DIV/0!</v>
      </c>
    </row>
    <row r="20" spans="1:13" x14ac:dyDescent="0.35">
      <c r="A20" s="28" t="s">
        <v>87</v>
      </c>
      <c r="B20" s="5" t="s">
        <v>88</v>
      </c>
      <c r="C20" s="5" t="s">
        <v>89</v>
      </c>
      <c r="D20" s="5">
        <v>1008</v>
      </c>
      <c r="E20" s="5" t="s">
        <v>0</v>
      </c>
      <c r="F20" s="5" t="s">
        <v>85</v>
      </c>
      <c r="G20" s="5" t="s">
        <v>86</v>
      </c>
      <c r="H20" s="6">
        <v>-30240</v>
      </c>
      <c r="I20" s="8" t="s">
        <v>6</v>
      </c>
      <c r="J20" s="25">
        <v>30</v>
      </c>
      <c r="K20" s="23">
        <v>30240</v>
      </c>
      <c r="L20" s="14">
        <v>0</v>
      </c>
      <c r="M20" s="16">
        <v>0</v>
      </c>
    </row>
    <row r="21" spans="1:13" x14ac:dyDescent="0.35">
      <c r="A21" s="28" t="s">
        <v>90</v>
      </c>
      <c r="B21" s="5" t="s">
        <v>88</v>
      </c>
      <c r="C21" s="5" t="s">
        <v>89</v>
      </c>
      <c r="D21" s="5">
        <v>1008</v>
      </c>
      <c r="E21" s="5" t="s">
        <v>0</v>
      </c>
      <c r="F21" s="5" t="s">
        <v>85</v>
      </c>
      <c r="G21" s="5" t="s">
        <v>86</v>
      </c>
      <c r="H21" s="6">
        <v>-30240</v>
      </c>
      <c r="I21" s="8" t="s">
        <v>6</v>
      </c>
      <c r="J21" s="25">
        <v>30</v>
      </c>
      <c r="K21" s="23">
        <v>30240</v>
      </c>
      <c r="L21" s="14">
        <v>0</v>
      </c>
      <c r="M21" s="16">
        <v>0</v>
      </c>
    </row>
    <row r="22" spans="1:13" x14ac:dyDescent="0.35">
      <c r="A22" s="28" t="s">
        <v>91</v>
      </c>
      <c r="B22" s="5" t="s">
        <v>88</v>
      </c>
      <c r="C22" s="5" t="s">
        <v>89</v>
      </c>
      <c r="D22" s="5">
        <v>1680</v>
      </c>
      <c r="E22" s="5" t="s">
        <v>0</v>
      </c>
      <c r="F22" s="5" t="s">
        <v>85</v>
      </c>
      <c r="G22" s="5" t="s">
        <v>86</v>
      </c>
      <c r="H22" s="6">
        <v>-50400</v>
      </c>
      <c r="I22" s="8" t="s">
        <v>6</v>
      </c>
      <c r="J22" s="25">
        <v>30</v>
      </c>
      <c r="K22" s="23">
        <v>50400</v>
      </c>
      <c r="L22" s="14">
        <v>0</v>
      </c>
      <c r="M22" s="16">
        <v>0</v>
      </c>
    </row>
    <row r="23" spans="1:13" x14ac:dyDescent="0.35">
      <c r="A23" s="28" t="s">
        <v>92</v>
      </c>
      <c r="B23" s="5" t="s">
        <v>88</v>
      </c>
      <c r="C23" s="5" t="s">
        <v>89</v>
      </c>
      <c r="D23" s="5">
        <v>1432</v>
      </c>
      <c r="E23" s="5" t="s">
        <v>0</v>
      </c>
      <c r="F23" s="5" t="s">
        <v>85</v>
      </c>
      <c r="G23" s="5" t="s">
        <v>86</v>
      </c>
      <c r="H23" s="6">
        <v>-40320</v>
      </c>
      <c r="I23" s="8" t="s">
        <v>6</v>
      </c>
      <c r="J23" s="25">
        <v>30</v>
      </c>
      <c r="K23" s="23">
        <v>42960</v>
      </c>
      <c r="L23" s="14">
        <v>2640</v>
      </c>
      <c r="M23" s="16">
        <v>6.1452513966480445E-2</v>
      </c>
    </row>
  </sheetData>
  <mergeCells count="8">
    <mergeCell ref="A17:I17"/>
    <mergeCell ref="J17:M17"/>
    <mergeCell ref="B18:E18"/>
    <mergeCell ref="F18:I18"/>
    <mergeCell ref="A1:I1"/>
    <mergeCell ref="J1:M1"/>
    <mergeCell ref="B2:E2"/>
    <mergeCell ref="F2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Pertanyaan</vt:lpstr>
      <vt:lpstr>1. Selisih</vt:lpstr>
      <vt:lpstr>Jawaban</vt:lpstr>
      <vt:lpstr>2. Selisih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Cliff Winoto</dc:creator>
  <cp:lastModifiedBy>Cliff Winoto</cp:lastModifiedBy>
  <dcterms:created xsi:type="dcterms:W3CDTF">2026-03-01T02:37:10Z</dcterms:created>
  <dcterms:modified xsi:type="dcterms:W3CDTF">2026-07-24T10:48:11Z</dcterms:modified>
</cp:coreProperties>
</file>